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D:\Documents\Knotek\TDI\STAVBY\Morava, Vnorovy_Zarazice_oprava_zpevneni_hraze\CD\MORAVA,  VNOROVY - ZARAZICE - OPRAVA  ZPEVNĚNÍ  L.B.  HRÁZE\SOUPIS PRACÍ, VÝKAZ VÝMĚR\Soupis prací\"/>
    </mc:Choice>
  </mc:AlternateContent>
  <xr:revisionPtr revIDLastSave="0" documentId="13_ncr:1_{6DAD6150-3D77-448D-9A54-1CE85B0BD50A}" xr6:coauthVersionLast="36" xr6:coauthVersionMax="36" xr10:uidLastSave="{00000000-0000-0000-0000-000000000000}"/>
  <bookViews>
    <workbookView xWindow="630" yWindow="540" windowWidth="27495" windowHeight="11955" activeTab="2" xr2:uid="{00000000-000D-0000-FFFF-FFFF00000000}"/>
  </bookViews>
  <sheets>
    <sheet name="Rekapitulace stavby" sheetId="1" r:id="rId1"/>
    <sheet name="001 - So-01 - Oprava zpev..." sheetId="2" r:id="rId2"/>
    <sheet name="002 - Vedlejší a ostatní ..." sheetId="3" r:id="rId3"/>
  </sheets>
  <definedNames>
    <definedName name="_xlnm._FilterDatabase" localSheetId="1" hidden="1">'001 - So-01 - Oprava zpev...'!$C$86:$K$171</definedName>
    <definedName name="_xlnm._FilterDatabase" localSheetId="2" hidden="1">'002 - Vedlejší a ostatní ...'!$C$81:$K$106</definedName>
    <definedName name="_xlnm.Print_Titles" localSheetId="1">'001 - So-01 - Oprava zpev...'!$86:$86</definedName>
    <definedName name="_xlnm.Print_Titles" localSheetId="2">'002 - Vedlejší a ostatní ...'!$81:$81</definedName>
    <definedName name="_xlnm.Print_Titles" localSheetId="0">'Rekapitulace stavby'!$52:$52</definedName>
    <definedName name="_xlnm.Print_Area" localSheetId="1">'001 - So-01 - Oprava zpev...'!$C$4:$J$39,'001 - So-01 - Oprava zpev...'!$C$74:$K$171</definedName>
    <definedName name="_xlnm.Print_Area" localSheetId="2">'002 - Vedlejší a ostatní ...'!$C$4:$J$39,'002 - Vedlejší a ostatní ...'!$C$69:$K$106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T84" i="3"/>
  <c r="R85" i="3"/>
  <c r="R84" i="3" s="1"/>
  <c r="P85" i="3"/>
  <c r="P84" i="3" s="1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J17" i="3"/>
  <c r="J12" i="3"/>
  <c r="J76" i="3" s="1"/>
  <c r="E7" i="3"/>
  <c r="E48" i="3" s="1"/>
  <c r="J37" i="2"/>
  <c r="J36" i="2"/>
  <c r="AY55" i="1" s="1"/>
  <c r="J35" i="2"/>
  <c r="AX55" i="1" s="1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T161" i="2" s="1"/>
  <c r="R162" i="2"/>
  <c r="R161" i="2" s="1"/>
  <c r="P162" i="2"/>
  <c r="P161" i="2" s="1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 s="1"/>
  <c r="J17" i="2"/>
  <c r="J12" i="2"/>
  <c r="J81" i="2" s="1"/>
  <c r="E7" i="2"/>
  <c r="E48" i="2" s="1"/>
  <c r="L50" i="1"/>
  <c r="AM50" i="1"/>
  <c r="AM49" i="1"/>
  <c r="L49" i="1"/>
  <c r="AM47" i="1"/>
  <c r="L47" i="1"/>
  <c r="L45" i="1"/>
  <c r="L44" i="1"/>
  <c r="J131" i="2"/>
  <c r="BK129" i="2"/>
  <c r="J97" i="2"/>
  <c r="J99" i="3"/>
  <c r="BK104" i="3"/>
  <c r="J92" i="3"/>
  <c r="BK102" i="3"/>
  <c r="BK153" i="2"/>
  <c r="J118" i="2"/>
  <c r="J153" i="2"/>
  <c r="BK118" i="2"/>
  <c r="BK102" i="2"/>
  <c r="J162" i="2"/>
  <c r="BK146" i="2"/>
  <c r="J105" i="2"/>
  <c r="J133" i="2"/>
  <c r="BK107" i="2"/>
  <c r="BK120" i="2"/>
  <c r="J164" i="2"/>
  <c r="J149" i="2"/>
  <c r="BK125" i="2"/>
  <c r="BK105" i="2"/>
  <c r="BK162" i="2"/>
  <c r="BK121" i="2"/>
  <c r="BK112" i="2"/>
  <c r="BK99" i="2"/>
  <c r="J158" i="2"/>
  <c r="J139" i="2"/>
  <c r="J99" i="2"/>
  <c r="J129" i="2"/>
  <c r="AS54" i="1"/>
  <c r="J102" i="3"/>
  <c r="J101" i="3"/>
  <c r="J100" i="3"/>
  <c r="BK99" i="3"/>
  <c r="BK85" i="3"/>
  <c r="BK170" i="2"/>
  <c r="BK151" i="2"/>
  <c r="J121" i="2"/>
  <c r="J170" i="2"/>
  <c r="J125" i="2"/>
  <c r="BK109" i="2"/>
  <c r="BK166" i="2"/>
  <c r="J151" i="2"/>
  <c r="J110" i="2"/>
  <c r="BK131" i="2"/>
  <c r="BK90" i="2"/>
  <c r="J104" i="3"/>
  <c r="J97" i="3"/>
  <c r="J94" i="3"/>
  <c r="BK101" i="3"/>
  <c r="J89" i="3"/>
  <c r="J156" i="2"/>
  <c r="BK133" i="2"/>
  <c r="J109" i="2"/>
  <c r="BK149" i="2"/>
  <c r="BK116" i="2"/>
  <c r="J107" i="2"/>
  <c r="BK164" i="2"/>
  <c r="J123" i="2"/>
  <c r="J127" i="2"/>
  <c r="J95" i="2"/>
  <c r="BK127" i="2"/>
  <c r="J102" i="2"/>
  <c r="BK105" i="3"/>
  <c r="J105" i="3"/>
  <c r="BK96" i="3"/>
  <c r="J90" i="3"/>
  <c r="BK94" i="3"/>
  <c r="BK158" i="2"/>
  <c r="J146" i="2"/>
  <c r="J112" i="2"/>
  <c r="J168" i="2"/>
  <c r="BK139" i="2"/>
  <c r="BK110" i="2"/>
  <c r="BK168" i="2"/>
  <c r="BK144" i="2"/>
  <c r="BK97" i="2"/>
  <c r="J114" i="2"/>
  <c r="BK136" i="2"/>
  <c r="J116" i="2"/>
  <c r="J136" i="2"/>
  <c r="BK87" i="3"/>
  <c r="J87" i="3"/>
  <c r="BK90" i="3"/>
  <c r="BK89" i="3"/>
  <c r="J96" i="3"/>
  <c r="J166" i="2"/>
  <c r="J144" i="2"/>
  <c r="BK95" i="2"/>
  <c r="BK142" i="2"/>
  <c r="BK114" i="2"/>
  <c r="BK92" i="2"/>
  <c r="BK156" i="2"/>
  <c r="J120" i="2"/>
  <c r="J92" i="2"/>
  <c r="J142" i="2"/>
  <c r="BK123" i="2"/>
  <c r="J90" i="2"/>
  <c r="BK92" i="3"/>
  <c r="BK100" i="3"/>
  <c r="J85" i="3"/>
  <c r="BK97" i="3"/>
  <c r="F37" i="3" l="1"/>
  <c r="BK128" i="2"/>
  <c r="J128" i="2"/>
  <c r="J62" i="2"/>
  <c r="BK135" i="2"/>
  <c r="J135" i="2" s="1"/>
  <c r="J63" i="2" s="1"/>
  <c r="P163" i="2"/>
  <c r="R128" i="2"/>
  <c r="R135" i="2"/>
  <c r="BK167" i="2"/>
  <c r="J167" i="2" s="1"/>
  <c r="J67" i="2" s="1"/>
  <c r="T89" i="2"/>
  <c r="T128" i="2"/>
  <c r="T135" i="2"/>
  <c r="R163" i="2"/>
  <c r="P89" i="2"/>
  <c r="BK141" i="2"/>
  <c r="J141" i="2" s="1"/>
  <c r="J64" i="2" s="1"/>
  <c r="T163" i="2"/>
  <c r="BK86" i="3"/>
  <c r="J86" i="3" s="1"/>
  <c r="J62" i="3" s="1"/>
  <c r="R141" i="2"/>
  <c r="R89" i="2"/>
  <c r="T141" i="2"/>
  <c r="R167" i="2"/>
  <c r="P86" i="3"/>
  <c r="P83" i="3" s="1"/>
  <c r="P82" i="3" s="1"/>
  <c r="AU56" i="1" s="1"/>
  <c r="P141" i="2"/>
  <c r="P167" i="2"/>
  <c r="R86" i="3"/>
  <c r="R83" i="3" s="1"/>
  <c r="R82" i="3" s="1"/>
  <c r="BK89" i="2"/>
  <c r="BK88" i="2" s="1"/>
  <c r="J88" i="2" s="1"/>
  <c r="J60" i="2" s="1"/>
  <c r="P128" i="2"/>
  <c r="P135" i="2"/>
  <c r="BK163" i="2"/>
  <c r="J163" i="2" s="1"/>
  <c r="J66" i="2" s="1"/>
  <c r="T167" i="2"/>
  <c r="T86" i="3"/>
  <c r="T83" i="3" s="1"/>
  <c r="T82" i="3" s="1"/>
  <c r="BK84" i="3"/>
  <c r="J84" i="3" s="1"/>
  <c r="J61" i="3" s="1"/>
  <c r="BK161" i="2"/>
  <c r="J161" i="2" s="1"/>
  <c r="J65" i="2" s="1"/>
  <c r="E72" i="3"/>
  <c r="J52" i="3"/>
  <c r="F55" i="3"/>
  <c r="BE87" i="3"/>
  <c r="BE96" i="3"/>
  <c r="BE97" i="3"/>
  <c r="BE89" i="3"/>
  <c r="BE90" i="3"/>
  <c r="BE102" i="3"/>
  <c r="BE104" i="3"/>
  <c r="BE92" i="3"/>
  <c r="BE94" i="3"/>
  <c r="BE99" i="3"/>
  <c r="BE100" i="3"/>
  <c r="BE101" i="3"/>
  <c r="BE85" i="3"/>
  <c r="BE105" i="3"/>
  <c r="BD56" i="1"/>
  <c r="F55" i="2"/>
  <c r="BE92" i="2"/>
  <c r="BE107" i="2"/>
  <c r="BE109" i="2"/>
  <c r="BE114" i="2"/>
  <c r="BE133" i="2"/>
  <c r="BE139" i="2"/>
  <c r="BE99" i="2"/>
  <c r="BE112" i="2"/>
  <c r="E77" i="2"/>
  <c r="BE102" i="2"/>
  <c r="BE105" i="2"/>
  <c r="BE118" i="2"/>
  <c r="BE121" i="2"/>
  <c r="BE125" i="2"/>
  <c r="BE149" i="2"/>
  <c r="BE153" i="2"/>
  <c r="J52" i="2"/>
  <c r="BE90" i="2"/>
  <c r="BE95" i="2"/>
  <c r="BE97" i="2"/>
  <c r="BE123" i="2"/>
  <c r="BE127" i="2"/>
  <c r="BE129" i="2"/>
  <c r="BE136" i="2"/>
  <c r="BE142" i="2"/>
  <c r="BE144" i="2"/>
  <c r="BE146" i="2"/>
  <c r="BE151" i="2"/>
  <c r="BE166" i="2"/>
  <c r="BE168" i="2"/>
  <c r="BE110" i="2"/>
  <c r="BE116" i="2"/>
  <c r="BE120" i="2"/>
  <c r="BE131" i="2"/>
  <c r="BE156" i="2"/>
  <c r="BE158" i="2"/>
  <c r="BE162" i="2"/>
  <c r="BE164" i="2"/>
  <c r="BE170" i="2"/>
  <c r="F36" i="3"/>
  <c r="BC56" i="1" s="1"/>
  <c r="F35" i="3"/>
  <c r="BB56" i="1" s="1"/>
  <c r="F35" i="2"/>
  <c r="BB55" i="1" s="1"/>
  <c r="F34" i="3"/>
  <c r="BA56" i="1" s="1"/>
  <c r="J34" i="2"/>
  <c r="AW55" i="1" s="1"/>
  <c r="F37" i="2"/>
  <c r="BD55" i="1" s="1"/>
  <c r="BD54" i="1" s="1"/>
  <c r="W33" i="1" s="1"/>
  <c r="F34" i="2"/>
  <c r="BA55" i="1" s="1"/>
  <c r="F36" i="2"/>
  <c r="BC55" i="1" s="1"/>
  <c r="J34" i="3"/>
  <c r="AW56" i="1" s="1"/>
  <c r="R88" i="2" l="1"/>
  <c r="R87" i="2" s="1"/>
  <c r="T88" i="2"/>
  <c r="T87" i="2" s="1"/>
  <c r="P88" i="2"/>
  <c r="P87" i="2" s="1"/>
  <c r="AU55" i="1" s="1"/>
  <c r="AU54" i="1" s="1"/>
  <c r="BK87" i="2"/>
  <c r="J87" i="2" s="1"/>
  <c r="J30" i="2" s="1"/>
  <c r="J89" i="2"/>
  <c r="J61" i="2" s="1"/>
  <c r="BK83" i="3"/>
  <c r="J83" i="3" s="1"/>
  <c r="J60" i="3" s="1"/>
  <c r="J33" i="2"/>
  <c r="AV55" i="1" s="1"/>
  <c r="AT55" i="1" s="1"/>
  <c r="BC54" i="1"/>
  <c r="AY54" i="1" s="1"/>
  <c r="J33" i="3"/>
  <c r="AV56" i="1" s="1"/>
  <c r="AT56" i="1" s="1"/>
  <c r="BB54" i="1"/>
  <c r="AX54" i="1" s="1"/>
  <c r="F33" i="3"/>
  <c r="AZ56" i="1" s="1"/>
  <c r="F33" i="2"/>
  <c r="AZ55" i="1" s="1"/>
  <c r="BA54" i="1"/>
  <c r="AW54" i="1" s="1"/>
  <c r="AK30" i="1" s="1"/>
  <c r="J59" i="2" l="1"/>
  <c r="AG55" i="1"/>
  <c r="BK82" i="3"/>
  <c r="J82" i="3"/>
  <c r="J39" i="2"/>
  <c r="AN55" i="1"/>
  <c r="J30" i="3"/>
  <c r="AG56" i="1"/>
  <c r="W32" i="1"/>
  <c r="W30" i="1"/>
  <c r="AZ54" i="1"/>
  <c r="W29" i="1" s="1"/>
  <c r="W31" i="1"/>
  <c r="J39" i="3" l="1"/>
  <c r="J59" i="3"/>
  <c r="AN56" i="1"/>
  <c r="AG54" i="1"/>
  <c r="AK26" i="1" s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<sst xmlns="http://schemas.openxmlformats.org/spreadsheetml/2006/main" count="1365" uniqueCount="377">
  <si>
    <t>Export Komplet</t>
  </si>
  <si>
    <t>VZ</t>
  </si>
  <si>
    <t>2.0</t>
  </si>
  <si>
    <t/>
  </si>
  <si>
    <t>False</t>
  </si>
  <si>
    <t>{62b2bb1e-e622-4e54-8d15-c6d336bd8af4}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</si>
  <si>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</si>
  <si>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</si>
  <si>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</si>
  <si>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</si>
  <si>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</si>
  <si>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</si>
  <si>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</si>
  <si>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</si>
  <si>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</si>
  <si>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12-2021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</si>
  <si>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</si>
  <si>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</si>
  <si>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MORAVA,  VNOROVY - ZARAZICE - OPRAVA  ZPEVNĚNÍ  L.B.  HRÁZE</t>
  </si>
  <si>
    <t>KSO:</t>
  </si>
  <si>
    <t>CC-CZ:</t>
  </si>
  <si>
    <t>Místo:</t>
  </si>
  <si>
    <t>VNOROVY - ZARAZICE</t>
  </si>
  <si>
    <t>Datum:</t>
  </si>
  <si>
    <t>7. 12. 2021</t>
  </si>
  <si>
    <t>Zadavatel:</t>
  </si>
  <si>
    <t>IČ:</t>
  </si>
  <si>
    <t>708 90 013</t>
  </si>
  <si>
    <t>Povodí Moravy, s.p.</t>
  </si>
  <si>
    <t>DIČ:</t>
  </si>
  <si>
    <t>Uchazeč:</t>
  </si>
  <si>
    <t>Vyplň údaj</t>
  </si>
  <si>
    <t>Projektant:</t>
  </si>
  <si>
    <t>25589679</t>
  </si>
  <si>
    <t>KOINVEST,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</si>
  <si>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</si>
  <si>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</si>
  <si>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</si>
  <si>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</si>
  <si>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</si>
  <si>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</si>
  <si>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</si>
  <si>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</si>
  <si>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</si>
  <si>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</si>
  <si>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</si>
  <si>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</si>
  <si>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</si>
  <si>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</si>
  <si>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</si>
  <si>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</si>
  <si>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</si>
  <si>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</si>
  <si>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</si>
  <si>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</si>
  <si>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</si>
  <si>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</si>
  <si>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</si>
  <si>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</si>
  <si>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</si>
  <si>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</si>
  <si>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</si>
  <si>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</si>
  <si>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</si>
  <si>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</si>
  <si>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</si>
  <si>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</si>
  <si>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</si>
  <si>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</si>
  <si>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</si>
  <si>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</si>
  <si>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</si>
  <si>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</si>
  <si>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</si>
  <si>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</si>
  <si>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</si>
  <si>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</si>
  <si>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</si>
  <si>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</si>
  <si>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So-01 - Oprava zpevnění koruny hráze levého břehu VT Morava</t>
  </si>
  <si>
    <t>STA</t>
  </si>
  <si>
    <t>1</t>
  </si>
  <si>
    <t>{1c88d311-e636-4909-aeda-8f0ae83b05e5}</t>
  </si>
  <si>
    <t>2</t>
  </si>
  <si>
    <t>002</t>
  </si>
  <si>
    <t>Vedlejší a ostatní rozpočtové náklady</t>
  </si>
  <si>
    <t>{b1e892a0-f66d-4bcc-b50e-f1a67531a8ed}</t>
  </si>
  <si>
    <t>KRYCÍ LIST SOUPISU PRACÍ</t>
  </si>
  <si>
    <t>Objekt:</t>
  </si>
  <si>
    <t>001 - So-01 - Oprava zpevnění koruny hráze levého břehu VT Morava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</si>
  <si>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</si>
  <si>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</si>
  <si>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</si>
  <si>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</si>
  <si>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</si>
  <si>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</si>
  <si>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</si>
  <si>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</si>
  <si>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</si>
  <si>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</si>
  <si>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</si>
  <si>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</si>
  <si>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</si>
  <si>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</si>
  <si>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</si>
  <si>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</si>
  <si>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</si>
  <si>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</si>
  <si>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</si>
  <si>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</si>
  <si>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</si>
  <si>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</si>
  <si>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</si>
  <si>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</si>
  <si>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</si>
  <si>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</si>
  <si>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</si>
  <si>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</si>
  <si>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</si>
  <si>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</si>
  <si>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122351106</t>
  </si>
  <si>
    <t>Odkopávky a prokopávky nezapažené strojně v hornině třídy těžitelnosti II skupiny 4 přes 1 000 do 5 000 m3</t>
  </si>
  <si>
    <t>m3</t>
  </si>
  <si>
    <t>CS ÚRS 2021 02</t>
  </si>
  <si>
    <t>4</t>
  </si>
  <si>
    <t>1820089719</t>
  </si>
  <si>
    <t>Online PSC</t>
  </si>
  <si>
    <t>https://podminky.urs.cz/item/CS_URS_2021_02/122351106</t>
  </si>
  <si>
    <t>162306112</t>
  </si>
  <si>
    <t>Vodorovné přemístění výkopku bez naložení, avšak se složením zemin schopných zúrodnění, na vzdálenost přes 500 do 1000 m</t>
  </si>
  <si>
    <t>-22940890</t>
  </si>
  <si>
    <t>https://podminky.urs.cz/item/CS_URS_2021_02/162306112</t>
  </si>
  <si>
    <t>P</t>
  </si>
  <si>
    <t>Poznámka k položce:_x000D_
uložení na mezideponii a část 359m3 zpět do hráze</t>
  </si>
  <si>
    <t>3</t>
  </si>
  <si>
    <t>162606112R</t>
  </si>
  <si>
    <t>Naložení a odvoz zeminy, odvoz na vzdálenost do 5000 m</t>
  </si>
  <si>
    <t>255072397</t>
  </si>
  <si>
    <t>Poznámka k položce:_x000D_
Odvoz na protřídění vytěženého materiálu pro další použití (recyklace), STZ str.8</t>
  </si>
  <si>
    <t>167151111</t>
  </si>
  <si>
    <t>Nakládání, skládání a překládání neulehlého výkopku nebo sypaniny strojně nakládání, množství přes 100 m3, z hornin třídy těžitelnosti I, skupiny 1 až 3</t>
  </si>
  <si>
    <t>558227095</t>
  </si>
  <si>
    <t>https://podminky.urs.cz/item/CS_URS_2021_02/167151111</t>
  </si>
  <si>
    <t>5</t>
  </si>
  <si>
    <t>171151103</t>
  </si>
  <si>
    <t>Uložení sypanin do násypů strojně s rozprostřením sypaniny ve vrstvách a s hrubým urovnáním zhutněných z hornin soudržných jakékoliv třídy těžitelnosti</t>
  </si>
  <si>
    <t>2043282927</t>
  </si>
  <si>
    <t>https://podminky.urs.cz/item/CS_URS_2021_02/171151103</t>
  </si>
  <si>
    <t>Poznámka k položce:_x000D_
kubaturový list TZ</t>
  </si>
  <si>
    <t>6</t>
  </si>
  <si>
    <t>171251101</t>
  </si>
  <si>
    <t>Uložení sypanin do násypů strojně s rozprostřením sypaniny ve vrstvách a s hrubým urovnáním nezhutněných jakékoliv třídy těžitelnosti</t>
  </si>
  <si>
    <t>972933305</t>
  </si>
  <si>
    <t>https://podminky.urs.cz/item/CS_URS_2021_02/171251101</t>
  </si>
  <si>
    <t>Poznámka k položce:_x000D_
celkový objem vytěžené zeminy určený na mezideponii</t>
  </si>
  <si>
    <t>7</t>
  </si>
  <si>
    <t>181411122</t>
  </si>
  <si>
    <t>Založení trávníku na půdě předem připravené plochy do 1000 m2 výsevem včetně utažení lučního na svahu přes 1:5 do 1:2</t>
  </si>
  <si>
    <t>m2</t>
  </si>
  <si>
    <t>483500672</t>
  </si>
  <si>
    <t>https://podminky.urs.cz/item/CS_URS_2021_02/181411122</t>
  </si>
  <si>
    <t>8</t>
  </si>
  <si>
    <t>M</t>
  </si>
  <si>
    <t>00572100</t>
  </si>
  <si>
    <t>osivo jetelotráva intenzivní víceletá</t>
  </si>
  <si>
    <t>kg</t>
  </si>
  <si>
    <t>-1471208428</t>
  </si>
  <si>
    <t>https://podminky.urs.cz/item/CS_URS_2021_02/00572100</t>
  </si>
  <si>
    <t>9</t>
  </si>
  <si>
    <t>40445165R</t>
  </si>
  <si>
    <t>sloupek sklápěcí silniční ocelový, D + M</t>
  </si>
  <si>
    <t>kus</t>
  </si>
  <si>
    <t>-697301876</t>
  </si>
  <si>
    <t>10</t>
  </si>
  <si>
    <t>181951112</t>
  </si>
  <si>
    <t>Úprava pláně vyrovnáním výškových rozdílů strojně v hornině třídy těžitelnosti I, skupiny 1 až 3 se zhutněním</t>
  </si>
  <si>
    <t>-1887334460</t>
  </si>
  <si>
    <t>https://podminky.urs.cz/item/CS_URS_2021_02/181951112</t>
  </si>
  <si>
    <t>11</t>
  </si>
  <si>
    <t>R.01</t>
  </si>
  <si>
    <t>Zkoušky zhutnění pláně</t>
  </si>
  <si>
    <t>kpl</t>
  </si>
  <si>
    <t>1897847380</t>
  </si>
  <si>
    <t>Poznámka k položce:_x000D_
zkoušky zhutnění - celkem 6x_x000D_
- 3x  sypání hráze, zkoušky zhutnění dle normy ČSN 73 6133 (min. 1 zkouška / 500 m3). _x000D_
- 3x  kontrolní zkoušky, zhutnění specializovanou laboratoří, TZ str.4,5</t>
  </si>
  <si>
    <t>12</t>
  </si>
  <si>
    <t>R.02</t>
  </si>
  <si>
    <t>Potřebná těsnící zemina do hráze</t>
  </si>
  <si>
    <t>1255255113</t>
  </si>
  <si>
    <t>Poznámka k položce:_x000D_
vhodná těsnící zemina do hráze dle ČSN 75 2410 (GM, GM, SC, MG, CG, CS),  nákup zemního materiálu včetně dopravy, STZ str.9</t>
  </si>
  <si>
    <t>13</t>
  </si>
  <si>
    <t>R.02.1</t>
  </si>
  <si>
    <t>Potřebná zemina na úpravu povrchu</t>
  </si>
  <si>
    <t>-743236034</t>
  </si>
  <si>
    <t>Poznámka k položce:_x000D_
nákup zemního materiálu včetně dopravy, pro ohumusování, STZ str.9</t>
  </si>
  <si>
    <t>14</t>
  </si>
  <si>
    <t>R.00</t>
  </si>
  <si>
    <t>Uložení sypaniny s hrubým rozprostřením</t>
  </si>
  <si>
    <t>129020806</t>
  </si>
  <si>
    <t>Poznámka k položce:_x000D_
část pro ohumusování</t>
  </si>
  <si>
    <t>R.03</t>
  </si>
  <si>
    <t>Napojení na stávající komunikaci</t>
  </si>
  <si>
    <t>-2023671986</t>
  </si>
  <si>
    <t>16</t>
  </si>
  <si>
    <t>R.06</t>
  </si>
  <si>
    <t>Třídění stavební suti mobilní třídící jednotkou</t>
  </si>
  <si>
    <t>t</t>
  </si>
  <si>
    <t>-1345442859</t>
  </si>
  <si>
    <t>Poznámka k položce:_x000D_
protříděný materiál určený k recyklaci, 1m3=2,0t, celkem 383m3, TZ str.13, 20</t>
  </si>
  <si>
    <t>17</t>
  </si>
  <si>
    <t>R.06.0</t>
  </si>
  <si>
    <t>Drcení stavební suti mobilní drtící jednotkou</t>
  </si>
  <si>
    <t>1451638579</t>
  </si>
  <si>
    <t>Poznámka k položce:_x000D_
včetně dovozu a odvozu drtící jednotky</t>
  </si>
  <si>
    <t>18</t>
  </si>
  <si>
    <t>R.06.1</t>
  </si>
  <si>
    <t>Provápnění pláně (Ca)</t>
  </si>
  <si>
    <t>ha</t>
  </si>
  <si>
    <t>-135596982</t>
  </si>
  <si>
    <t>Poznámka k položce:_x000D_
vydatnost  6t/ha</t>
  </si>
  <si>
    <t>19</t>
  </si>
  <si>
    <t>R.06.2</t>
  </si>
  <si>
    <t>Přesun hmot zpět na stavbu, pozemní komunikace, kryt z kameniva</t>
  </si>
  <si>
    <t>1550545933</t>
  </si>
  <si>
    <t>Zakládání</t>
  </si>
  <si>
    <t>20</t>
  </si>
  <si>
    <t>213141121</t>
  </si>
  <si>
    <t>Zřízení vrstvy z geotextilie filtrační, separační, odvodňovací, ochranné, výztužné nebo protierozní ve sklonu přes 1:5 do 1:2, šířky do 3 m</t>
  </si>
  <si>
    <t>1887181231</t>
  </si>
  <si>
    <t>https://podminky.urs.cz/item/CS_URS_2021_02/213141121</t>
  </si>
  <si>
    <t>69311228</t>
  </si>
  <si>
    <t>geotextilie netkaná separační, ochranná, filtrační, drenážní PES 250g/m2</t>
  </si>
  <si>
    <t>1741967642</t>
  </si>
  <si>
    <t>https://podminky.urs.cz/item/CS_URS_2021_02/69311228</t>
  </si>
  <si>
    <t>22</t>
  </si>
  <si>
    <t>275313711</t>
  </si>
  <si>
    <t>Základy z betonu prostého patky a bloky z betonu kamenem neprokládaného tř. C 20/25</t>
  </si>
  <si>
    <t>2004334554</t>
  </si>
  <si>
    <t>https://podminky.urs.cz/item/CS_URS_2021_02/275313711</t>
  </si>
  <si>
    <t>Svislé a kompletní konstrukce</t>
  </si>
  <si>
    <t>23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</si>
  <si>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</si>
  <si>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</si>
  <si>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-1770123334</t>
  </si>
  <si>
    <t>https://podminky.urs.cz/item/CS_URS_2021_02/321351010</t>
  </si>
  <si>
    <t>Poznámka k položce:_x000D_
betonové patky, STZ str.9</t>
  </si>
  <si>
    <t>24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</si>
  <si>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</si>
  <si>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</si>
  <si>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-2033624315</t>
  </si>
  <si>
    <t>https://podminky.urs.cz/item/CS_URS_2021_02/321352010</t>
  </si>
  <si>
    <t>Komunikace pozemní</t>
  </si>
  <si>
    <t>25</t>
  </si>
  <si>
    <t>564710011R.1</t>
  </si>
  <si>
    <t>Podklad nebo kryt z kameniva drceného vel. 8-16 mm s rozprostřením a zhutněním, po zhutnění tl. 30 mm</t>
  </si>
  <si>
    <t>1638502439</t>
  </si>
  <si>
    <t>Poznámka k položce:_x000D_
1.vrstva drc.kameniva - válcování, (75m3), kubaturový list TZ, str.20</t>
  </si>
  <si>
    <t>26</t>
  </si>
  <si>
    <t>564710011R</t>
  </si>
  <si>
    <t>Podklad nebo kryt z kameniva drceného vel. 8-16 mm s rozprostřením a zhutněním, po zhutnění tl. 40 mm</t>
  </si>
  <si>
    <t>62035318</t>
  </si>
  <si>
    <t>Poznámka k položce:_x000D_
2.vrstva kameniva určená na prolití asfaltem, (102m3), kubaturový list TZ, str.20</t>
  </si>
  <si>
    <t>27</t>
  </si>
  <si>
    <t>564710111</t>
  </si>
  <si>
    <t>Podklad nebo kryt z kameniva hrubého drceného vel. 16-32 mm s rozprostřením a zhutněním, po zhutnění tl. 50 mm</t>
  </si>
  <si>
    <t>-668204494</t>
  </si>
  <si>
    <t>https://podminky.urs.cz/item/CS_URS_2021_02/564710111</t>
  </si>
  <si>
    <t>Poznámka k položce:_x000D_
krycí vrstva - objem 135m3, kubaturový list TZ, str.20</t>
  </si>
  <si>
    <t>28</t>
  </si>
  <si>
    <t>564761111R</t>
  </si>
  <si>
    <t>Podkladová vrstrva ze štěrkopísku 0-63mm rozprostření a zhutnění</t>
  </si>
  <si>
    <t>-1793047818</t>
  </si>
  <si>
    <t>Poznámka k položce:_x000D_
drcené kamenivo pro výplň geobuněk, nákup materiálu, (tl.0,2m, fr.0-63 mm), kubaturový list TZ</t>
  </si>
  <si>
    <t>29</t>
  </si>
  <si>
    <t>564761111R.1</t>
  </si>
  <si>
    <t>Podkladová vrstrva z vytříděného materiálu 0-63mm, rozprostření a zhutnění</t>
  </si>
  <si>
    <t>177951147</t>
  </si>
  <si>
    <t>Poznámka k položce:_x000D_
drcené kamenivo pro výplň geobuněk, montáž materiálu - získaný recyklovaný materiál, kubaturový list TZ</t>
  </si>
  <si>
    <t>30</t>
  </si>
  <si>
    <t>573312411</t>
  </si>
  <si>
    <t>Prolití podkladu nebo krytu z kameniva asfaltem, v množství 5,00 kg/m2</t>
  </si>
  <si>
    <t>1967649939</t>
  </si>
  <si>
    <t>https://podminky.urs.cz/item/CS_URS_2021_02/573312411</t>
  </si>
  <si>
    <t>Poznámka k položce:_x000D_
kubatrurový list TZ str.20,  STZ str.9</t>
  </si>
  <si>
    <t>31</t>
  </si>
  <si>
    <t>69321043</t>
  </si>
  <si>
    <t>geobuňky z perforovaných pásů HDPE počet buněk 21-30/m2 v 200mm</t>
  </si>
  <si>
    <t>320202700</t>
  </si>
  <si>
    <t>https://podminky.urs.cz/item/CS_URS_2021_02/69321043</t>
  </si>
  <si>
    <t>32</t>
  </si>
  <si>
    <t>58331200</t>
  </si>
  <si>
    <t>štěrkopísek netříděný zásypový</t>
  </si>
  <si>
    <t>-370720885</t>
  </si>
  <si>
    <t>https://podminky.urs.cz/item/CS_URS_2021_02/58331200</t>
  </si>
  <si>
    <t>Poznámka k položce:_x000D_
výplň geobuňky, nákup drceného kamenitého materiálu vč. dovozu, 181m3, TZ str.20</t>
  </si>
  <si>
    <t>Ostatní konstrukce a práce, bourání</t>
  </si>
  <si>
    <t>33</t>
  </si>
  <si>
    <t>919741111R</t>
  </si>
  <si>
    <t>Ošetření plochy kropením vodou</t>
  </si>
  <si>
    <t>-1126416669</t>
  </si>
  <si>
    <t>997</t>
  </si>
  <si>
    <t>Přesun sutě</t>
  </si>
  <si>
    <t>34</t>
  </si>
  <si>
    <t>997006512R</t>
  </si>
  <si>
    <t>Uložení vytříděné zeminy s příměsí asfaltu na skládku</t>
  </si>
  <si>
    <t>798716420</t>
  </si>
  <si>
    <t>Poznámka k položce:_x000D_
nevhodný materiál, kubaturový list TZ</t>
  </si>
  <si>
    <t>35</t>
  </si>
  <si>
    <t>R.07</t>
  </si>
  <si>
    <t>Poplatek za uložení na skládku horniny 1 - 4</t>
  </si>
  <si>
    <t>754099428</t>
  </si>
  <si>
    <t>998</t>
  </si>
  <si>
    <t>Přesun hmot</t>
  </si>
  <si>
    <t>36</t>
  </si>
  <si>
    <t>998225111</t>
  </si>
  <si>
    <t>Přesun hmot pro komunikace s krytem z kameniva, monolitickým betonovým nebo živičným dopravní vzdálenost do 200 m jakékoliv délky objektu</t>
  </si>
  <si>
    <t>725737955</t>
  </si>
  <si>
    <t>https://podminky.urs.cz/item/CS_URS_2021_02/998225111</t>
  </si>
  <si>
    <t>37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</si>
  <si>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</si>
  <si>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</si>
  <si>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-1981526189</t>
  </si>
  <si>
    <t>https://podminky.urs.cz/item/CS_URS_2021_02/998225191</t>
  </si>
  <si>
    <t>002 -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</si>
  <si>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</si>
  <si>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</si>
  <si>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</si>
  <si>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</si>
  <si>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</si>
  <si>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</si>
  <si>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</si>
  <si>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Zpracování a předání dokumentace skutečného provedení stavby (3 paré + 1x v elektronické formě) objednateli v rozsahu odpovídajícím příslušným právním předpisům.</t>
  </si>
  <si>
    <t>soub</t>
  </si>
  <si>
    <t>1024</t>
  </si>
  <si>
    <t>1850278764</t>
  </si>
  <si>
    <t>VRN3</t>
  </si>
  <si>
    <t>Zařízení staveniště</t>
  </si>
  <si>
    <t>Vytýčení stavby před zahájením odborně způsobilou osobou v oboru zeměměřičství.</t>
  </si>
  <si>
    <t>1569293361</t>
  </si>
  <si>
    <t>Poznámka k položce:_x000D_
vytýčení dle vytyčovacího výkresu č. C.6</t>
  </si>
  <si>
    <t>R.01.1</t>
  </si>
  <si>
    <t>Zařízení staveniště - zřízení, provoz, odstranění zřízení, provoz a likvidace zařízení staveniště, včetně případných přípojek, přístupů, deponií, zajištění staveniště apod.</t>
  </si>
  <si>
    <t>-750890780</t>
  </si>
  <si>
    <t xml:space="preserve">Informační tabule </t>
  </si>
  <si>
    <t>-650401402</t>
  </si>
  <si>
    <t>Poznámka k položce:_x000D_
Informace o povolení a umístění stavby</t>
  </si>
  <si>
    <t>Vytýčení inženýrských sítí a zařízení odborně způsobilou osobou</t>
  </si>
  <si>
    <t>1942620911</t>
  </si>
  <si>
    <t>R.02.2</t>
  </si>
  <si>
    <t>Geodetické zaměření skutečného provedení stavby, oprávněnou osobou (3x)</t>
  </si>
  <si>
    <t>1733706519</t>
  </si>
  <si>
    <t>Poznámka k položce:_x000D_
zaměření včetně pláně před provedením zpevnění</t>
  </si>
  <si>
    <t>R.04</t>
  </si>
  <si>
    <t>Fotodokumentace</t>
  </si>
  <si>
    <t>-164409298</t>
  </si>
  <si>
    <t>R.05</t>
  </si>
  <si>
    <t xml:space="preserve">Bezpečnostní opatření při výstavbě </t>
  </si>
  <si>
    <t>-2115312057</t>
  </si>
  <si>
    <t xml:space="preserve">Poznámka k položce:_x000D_
Zajištění plnění povinností dle zákona č. 309/2006 Sb. a nařízení vlády č. 591/2006 Sb.   </t>
  </si>
  <si>
    <t>Čistění komunikace, uvedení příj. komunikací do původního stavu</t>
  </si>
  <si>
    <t>-1474421928</t>
  </si>
  <si>
    <t>Provizorní dopravní značení vč. povolení PČR a správního orgánu</t>
  </si>
  <si>
    <t>-1802539139</t>
  </si>
  <si>
    <t>R.08</t>
  </si>
  <si>
    <t>Pasport dotčených komunikací vč. předání vlastníkům po realizaci</t>
  </si>
  <si>
    <t>-842723356</t>
  </si>
  <si>
    <t>R.08.1</t>
  </si>
  <si>
    <t>Pronájem plochy mezideponie</t>
  </si>
  <si>
    <t>1555833343</t>
  </si>
  <si>
    <t>Poznámka k položce:_x000D_
Pronájem pozemku mezideponie od společnosti TJ KEN Veselí nad Moravou za cenu obvyklou_x000D_
(1000 m2*22 Kč* 0,5 roku)</t>
  </si>
  <si>
    <t>R.08.2</t>
  </si>
  <si>
    <t>Zpracování povodňového a havarijního plánu vč.schválení úřady</t>
  </si>
  <si>
    <t>-994784828</t>
  </si>
  <si>
    <t>R.09</t>
  </si>
  <si>
    <t>Územní vlivy – ztížené dopr. podmínky</t>
  </si>
  <si>
    <t>-131610797</t>
  </si>
  <si>
    <t>Poznámka k položce:_x000D_
nutno couvat až 820 m po hrázi</t>
  </si>
  <si>
    <t>Poznámka k položce:
Vytýčení inženýrských sítí a zařízení, včetně zajištění případné aktualizace vyjádření správců sítí, která pozbudou platnosti. Zajištění všech nezbytných opatření, jimiž bude předejito porušení jakékoliv inženýrské sítě během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</si>
</sst>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1951112" TargetMode="External"/><Relationship Id="rId13" Type="http://schemas.openxmlformats.org/officeDocument/2006/relationships/hyperlink" Target="https://podminky.urs.cz/item/CS_URS_2021_02/321352010" TargetMode="External"/><Relationship Id="rId18" Type="http://schemas.openxmlformats.org/officeDocument/2006/relationships/hyperlink" Target="https://podminky.urs.cz/item/CS_URS_2021_02/998225111" TargetMode="External"/><Relationship Id="rId3" Type="http://schemas.openxmlformats.org/officeDocument/2006/relationships/hyperlink" Target="https://podminky.urs.cz/item/CS_URS_2021_02/167151111" TargetMode="External"/><Relationship Id="rId7" Type="http://schemas.openxmlformats.org/officeDocument/2006/relationships/hyperlink" Target="https://podminky.urs.cz/item/CS_URS_2021_02/00572100" TargetMode="External"/><Relationship Id="rId12" Type="http://schemas.openxmlformats.org/officeDocument/2006/relationships/hyperlink" Target="https://podminky.urs.cz/item/CS_URS_2021_02/321351010" TargetMode="External"/><Relationship Id="rId17" Type="http://schemas.openxmlformats.org/officeDocument/2006/relationships/hyperlink" Target="https://podminky.urs.cz/item/CS_URS_2021_02/58331200" TargetMode="External"/><Relationship Id="rId2" Type="http://schemas.openxmlformats.org/officeDocument/2006/relationships/hyperlink" Target="https://podminky.urs.cz/item/CS_URS_2021_02/162306112" TargetMode="External"/><Relationship Id="rId16" Type="http://schemas.openxmlformats.org/officeDocument/2006/relationships/hyperlink" Target="https://podminky.urs.cz/item/CS_URS_2021_02/69321043" TargetMode="External"/><Relationship Id="rId20" Type="http://schemas.openxmlformats.org/officeDocument/2006/relationships/drawing" Target="../drawings/drawing2.xml"/><Relationship Id="rId1" Type="http://schemas.openxmlformats.org/officeDocument/2006/relationships/hyperlink" Target="https://podminky.urs.cz/item/CS_URS_2021_02/122351106" TargetMode="External"/><Relationship Id="rId6" Type="http://schemas.openxmlformats.org/officeDocument/2006/relationships/hyperlink" Target="https://podminky.urs.cz/item/CS_URS_2021_02/181411122" TargetMode="External"/><Relationship Id="rId11" Type="http://schemas.openxmlformats.org/officeDocument/2006/relationships/hyperlink" Target="https://podminky.urs.cz/item/CS_URS_2021_02/275313711" TargetMode="External"/><Relationship Id="rId5" Type="http://schemas.openxmlformats.org/officeDocument/2006/relationships/hyperlink" Target="https://podminky.urs.cz/item/CS_URS_2021_02/171251101" TargetMode="External"/><Relationship Id="rId15" Type="http://schemas.openxmlformats.org/officeDocument/2006/relationships/hyperlink" Target="https://podminky.urs.cz/item/CS_URS_2021_02/573312411" TargetMode="External"/><Relationship Id="rId10" Type="http://schemas.openxmlformats.org/officeDocument/2006/relationships/hyperlink" Target="https://podminky.urs.cz/item/CS_URS_2021_02/69311228" TargetMode="External"/><Relationship Id="rId19" Type="http://schemas.openxmlformats.org/officeDocument/2006/relationships/hyperlink" Target="https://podminky.urs.cz/item/CS_URS_2021_02/998225191" TargetMode="External"/><Relationship Id="rId4" Type="http://schemas.openxmlformats.org/officeDocument/2006/relationships/hyperlink" Target="https://podminky.urs.cz/item/CS_URS_2021_02/171151103" TargetMode="External"/><Relationship Id="rId9" Type="http://schemas.openxmlformats.org/officeDocument/2006/relationships/hyperlink" Target="https://podminky.urs.cz/item/CS_URS_2021_02/213141121" TargetMode="External"/><Relationship Id="rId14" Type="http://schemas.openxmlformats.org/officeDocument/2006/relationships/hyperlink" Target="https://podminky.urs.cz/item/CS_URS_2021_02/564710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18" workbookViewId="0">
      <selection activeCell="E11" sqref="E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169" t="s">
        <v>6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199" t="s">
        <v>15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7"/>
      <c r="BE5" s="196" t="s">
        <v>16</v>
      </c>
      <c r="BS5" s="14" t="s">
        <v>7</v>
      </c>
    </row>
    <row r="6" spans="1:74" s="1" customFormat="1" ht="36.950000000000003" customHeight="1">
      <c r="B6" s="17"/>
      <c r="D6" s="23" t="s">
        <v>17</v>
      </c>
      <c r="K6" s="200" t="s">
        <v>18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7"/>
      <c r="BE6" s="197"/>
      <c r="BS6" s="14" t="s">
        <v>7</v>
      </c>
    </row>
    <row r="7" spans="1:74" s="1" customFormat="1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197"/>
      <c r="BS7" s="14" t="s">
        <v>7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97"/>
      <c r="BS8" s="14" t="s">
        <v>7</v>
      </c>
    </row>
    <row r="9" spans="1:74" s="1" customFormat="1" ht="14.45" customHeight="1">
      <c r="B9" s="17"/>
      <c r="AR9" s="17"/>
      <c r="BE9" s="197"/>
      <c r="BS9" s="14" t="s">
        <v>7</v>
      </c>
    </row>
    <row r="10" spans="1:74" s="1" customFormat="1" ht="12" customHeight="1">
      <c r="B10" s="17"/>
      <c r="D10" s="24" t="s">
        <v>25</v>
      </c>
      <c r="AK10" s="24" t="s">
        <v>26</v>
      </c>
      <c r="AN10" s="22" t="s">
        <v>27</v>
      </c>
      <c r="AR10" s="17"/>
      <c r="BE10" s="197"/>
      <c r="BS10" s="14" t="s">
        <v>7</v>
      </c>
    </row>
    <row r="11" spans="1:74" s="1" customFormat="1" ht="18.399999999999999" customHeight="1">
      <c r="B11" s="17"/>
      <c r="E11" s="22" t="s">
        <v>28</v>
      </c>
      <c r="AK11" s="24" t="s">
        <v>29</v>
      </c>
      <c r="AN11" s="22" t="s">
        <v>3</v>
      </c>
      <c r="AR11" s="17"/>
      <c r="BE11" s="197"/>
      <c r="BS11" s="14" t="s">
        <v>7</v>
      </c>
    </row>
    <row r="12" spans="1:74" s="1" customFormat="1" ht="6.95" customHeight="1">
      <c r="B12" s="17"/>
      <c r="AR12" s="17"/>
      <c r="BE12" s="197"/>
      <c r="BS12" s="14" t="s">
        <v>7</v>
      </c>
    </row>
    <row r="13" spans="1:74" s="1" customFormat="1" ht="12" customHeight="1">
      <c r="B13" s="17"/>
      <c r="D13" s="24" t="s">
        <v>30</v>
      </c>
      <c r="AK13" s="24" t="s">
        <v>26</v>
      </c>
      <c r="AN13" s="26" t="s">
        <v>31</v>
      </c>
      <c r="AR13" s="17"/>
      <c r="BE13" s="197"/>
      <c r="BS13" s="14" t="s">
        <v>7</v>
      </c>
    </row>
    <row r="14" spans="1:74" ht="12.75">
      <c r="B14" s="17"/>
      <c r="E14" s="201" t="s">
        <v>31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4" t="s">
        <v>29</v>
      </c>
      <c r="AN14" s="26" t="s">
        <v>31</v>
      </c>
      <c r="AR14" s="17"/>
      <c r="BE14" s="197"/>
      <c r="BS14" s="14" t="s">
        <v>7</v>
      </c>
    </row>
    <row r="15" spans="1:74" s="1" customFormat="1" ht="6.95" customHeight="1">
      <c r="B15" s="17"/>
      <c r="AR15" s="17"/>
      <c r="BE15" s="197"/>
      <c r="BS15" s="14" t="s">
        <v>4</v>
      </c>
    </row>
    <row r="16" spans="1:74" s="1" customFormat="1" ht="12" customHeight="1">
      <c r="B16" s="17"/>
      <c r="D16" s="24" t="s">
        <v>32</v>
      </c>
      <c r="AK16" s="24" t="s">
        <v>26</v>
      </c>
      <c r="AN16" s="22" t="s">
        <v>33</v>
      </c>
      <c r="AR16" s="17"/>
      <c r="BE16" s="197"/>
      <c r="BS16" s="14" t="s">
        <v>4</v>
      </c>
    </row>
    <row r="17" spans="1:71" s="1" customFormat="1" ht="18.399999999999999" customHeight="1">
      <c r="B17" s="17"/>
      <c r="E17" s="22" t="s">
        <v>34</v>
      </c>
      <c r="AK17" s="24" t="s">
        <v>29</v>
      </c>
      <c r="AN17" s="22" t="s">
        <v>3</v>
      </c>
      <c r="AR17" s="17"/>
      <c r="BE17" s="197"/>
      <c r="BS17" s="14" t="s">
        <v>35</v>
      </c>
    </row>
    <row r="18" spans="1:71" s="1" customFormat="1" ht="6.95" customHeight="1">
      <c r="B18" s="17"/>
      <c r="AR18" s="17"/>
      <c r="BE18" s="197"/>
      <c r="BS18" s="14" t="s">
        <v>7</v>
      </c>
    </row>
    <row r="19" spans="1:71" s="1" customFormat="1" ht="12" customHeight="1">
      <c r="B19" s="17"/>
      <c r="D19" s="24" t="s">
        <v>36</v>
      </c>
      <c r="AK19" s="24" t="s">
        <v>26</v>
      </c>
      <c r="AN19" s="22" t="s">
        <v>33</v>
      </c>
      <c r="AR19" s="17"/>
      <c r="BE19" s="197"/>
      <c r="BS19" s="14" t="s">
        <v>7</v>
      </c>
    </row>
    <row r="20" spans="1:71" s="1" customFormat="1" ht="18.399999999999999" customHeight="1">
      <c r="B20" s="17"/>
      <c r="E20" s="22" t="s">
        <v>34</v>
      </c>
      <c r="AK20" s="24" t="s">
        <v>29</v>
      </c>
      <c r="AN20" s="22" t="s">
        <v>3</v>
      </c>
      <c r="AR20" s="17"/>
      <c r="BE20" s="197"/>
      <c r="BS20" s="14" t="s">
        <v>4</v>
      </c>
    </row>
    <row r="21" spans="1:71" s="1" customFormat="1" ht="6.95" customHeight="1">
      <c r="B21" s="17"/>
      <c r="AR21" s="17"/>
      <c r="BE21" s="197"/>
    </row>
    <row r="22" spans="1:71" s="1" customFormat="1" ht="12" customHeight="1">
      <c r="B22" s="17"/>
      <c r="D22" s="24" t="s">
        <v>37</v>
      </c>
      <c r="AR22" s="17"/>
      <c r="BE22" s="197"/>
    </row>
    <row r="23" spans="1:71" s="1" customFormat="1" ht="47.25" customHeight="1">
      <c r="B23" s="17"/>
      <c r="E23" s="203" t="s">
        <v>38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7"/>
      <c r="BE23" s="197"/>
    </row>
    <row r="24" spans="1:71" s="1" customFormat="1" ht="6.95" customHeight="1">
      <c r="B24" s="17"/>
      <c r="AR24" s="17"/>
      <c r="BE24" s="197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7"/>
    </row>
    <row r="26" spans="1:71" s="2" customFormat="1" ht="25.9" customHeight="1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4">
        <f>ROUND(AG54,2)</f>
        <v>0</v>
      </c>
      <c r="AL26" s="205"/>
      <c r="AM26" s="205"/>
      <c r="AN26" s="205"/>
      <c r="AO26" s="205"/>
      <c r="AP26" s="29"/>
      <c r="AQ26" s="29"/>
      <c r="AR26" s="30"/>
      <c r="BE26" s="197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7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6" t="s">
        <v>40</v>
      </c>
      <c r="M28" s="206"/>
      <c r="N28" s="206"/>
      <c r="O28" s="206"/>
      <c r="P28" s="206"/>
      <c r="Q28" s="29"/>
      <c r="R28" s="29"/>
      <c r="S28" s="29"/>
      <c r="T28" s="29"/>
      <c r="U28" s="29"/>
      <c r="V28" s="29"/>
      <c r="W28" s="206" t="s">
        <v>41</v>
      </c>
      <c r="X28" s="206"/>
      <c r="Y28" s="206"/>
      <c r="Z28" s="206"/>
      <c r="AA28" s="206"/>
      <c r="AB28" s="206"/>
      <c r="AC28" s="206"/>
      <c r="AD28" s="206"/>
      <c r="AE28" s="206"/>
      <c r="AF28" s="29"/>
      <c r="AG28" s="29"/>
      <c r="AH28" s="29"/>
      <c r="AI28" s="29"/>
      <c r="AJ28" s="29"/>
      <c r="AK28" s="206" t="s">
        <v>42</v>
      </c>
      <c r="AL28" s="206"/>
      <c r="AM28" s="206"/>
      <c r="AN28" s="206"/>
      <c r="AO28" s="206"/>
      <c r="AP28" s="29"/>
      <c r="AQ28" s="29"/>
      <c r="AR28" s="30"/>
      <c r="BE28" s="197"/>
    </row>
    <row r="29" spans="1:71" s="3" customFormat="1" ht="14.45" customHeight="1">
      <c r="B29" s="34"/>
      <c r="D29" s="24" t="s">
        <v>43</v>
      </c>
      <c r="F29" s="24" t="s">
        <v>44</v>
      </c>
      <c r="L29" s="191">
        <v>0.21</v>
      </c>
      <c r="M29" s="190"/>
      <c r="N29" s="190"/>
      <c r="O29" s="190"/>
      <c r="P29" s="190"/>
      <c r="W29" s="189">
        <f>ROUND(AZ54,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ROUND(AV54, 2)</f>
        <v>0</v>
      </c>
      <c r="AL29" s="190"/>
      <c r="AM29" s="190"/>
      <c r="AN29" s="190"/>
      <c r="AO29" s="190"/>
      <c r="AR29" s="34"/>
      <c r="BE29" s="198"/>
    </row>
    <row r="30" spans="1:71" s="3" customFormat="1" ht="14.45" customHeight="1">
      <c r="B30" s="34"/>
      <c r="F30" s="24" t="s">
        <v>45</v>
      </c>
      <c r="L30" s="191">
        <v>0.15</v>
      </c>
      <c r="M30" s="190"/>
      <c r="N30" s="190"/>
      <c r="O30" s="190"/>
      <c r="P30" s="190"/>
      <c r="W30" s="189">
        <f>ROUND(BA54,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ROUND(AW54, 2)</f>
        <v>0</v>
      </c>
      <c r="AL30" s="190"/>
      <c r="AM30" s="190"/>
      <c r="AN30" s="190"/>
      <c r="AO30" s="190"/>
      <c r="AR30" s="34"/>
      <c r="BE30" s="198"/>
    </row>
    <row r="31" spans="1:71" s="3" customFormat="1" ht="14.45" hidden="1" customHeight="1">
      <c r="B31" s="34"/>
      <c r="F31" s="24" t="s">
        <v>46</v>
      </c>
      <c r="L31" s="191">
        <v>0.21</v>
      </c>
      <c r="M31" s="190"/>
      <c r="N31" s="190"/>
      <c r="O31" s="190"/>
      <c r="P31" s="190"/>
      <c r="W31" s="189">
        <f>ROUND(BB54,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98"/>
    </row>
    <row r="32" spans="1:71" s="3" customFormat="1" ht="14.45" hidden="1" customHeight="1">
      <c r="B32" s="34"/>
      <c r="F32" s="24" t="s">
        <v>47</v>
      </c>
      <c r="L32" s="191">
        <v>0.15</v>
      </c>
      <c r="M32" s="190"/>
      <c r="N32" s="190"/>
      <c r="O32" s="190"/>
      <c r="P32" s="190"/>
      <c r="W32" s="189">
        <f>ROUND(BC54,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98"/>
    </row>
    <row r="33" spans="1:57" s="3" customFormat="1" ht="14.45" hidden="1" customHeight="1">
      <c r="B33" s="34"/>
      <c r="F33" s="24" t="s">
        <v>48</v>
      </c>
      <c r="L33" s="191">
        <v>0</v>
      </c>
      <c r="M33" s="190"/>
      <c r="N33" s="190"/>
      <c r="O33" s="190"/>
      <c r="P33" s="190"/>
      <c r="W33" s="189">
        <f>ROUND(BD54,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192" t="s">
        <v>51</v>
      </c>
      <c r="Y35" s="193"/>
      <c r="Z35" s="193"/>
      <c r="AA35" s="193"/>
      <c r="AB35" s="193"/>
      <c r="AC35" s="37"/>
      <c r="AD35" s="37"/>
      <c r="AE35" s="37"/>
      <c r="AF35" s="37"/>
      <c r="AG35" s="37"/>
      <c r="AH35" s="37"/>
      <c r="AI35" s="37"/>
      <c r="AJ35" s="37"/>
      <c r="AK35" s="194">
        <f>SUM(AK26:AK33)</f>
        <v>0</v>
      </c>
      <c r="AL35" s="193"/>
      <c r="AM35" s="193"/>
      <c r="AN35" s="193"/>
      <c r="AO35" s="195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18" t="s">
        <v>52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4" t="s">
        <v>14</v>
      </c>
      <c r="L44" s="4" t="str">
        <f>K5</f>
        <v>12-2021</v>
      </c>
      <c r="AR44" s="43"/>
    </row>
    <row r="45" spans="1:57" s="5" customFormat="1" ht="36.950000000000003" customHeight="1">
      <c r="B45" s="44"/>
      <c r="C45" s="45" t="s">
        <v>17</v>
      </c>
      <c r="L45" s="180" t="str">
        <f>K6</f>
        <v>MORAVA,  VNOROVY - ZARAZICE - OPRAVA  ZPEVNĚNÍ  L.B.  HRÁZE</v>
      </c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4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>VNOROVY - ZARAZICE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23</v>
      </c>
      <c r="AJ47" s="29"/>
      <c r="AK47" s="29"/>
      <c r="AL47" s="29"/>
      <c r="AM47" s="182" t="str">
        <f>IF(AN8= "","",AN8)</f>
        <v>7. 12. 2021</v>
      </c>
      <c r="AN47" s="182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4" t="s">
        <v>25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Povodí Moravy, s.p.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32</v>
      </c>
      <c r="AJ49" s="29"/>
      <c r="AK49" s="29"/>
      <c r="AL49" s="29"/>
      <c r="AM49" s="183" t="str">
        <f>IF(E17="","",E17)</f>
        <v>KOINVEST, s.r.o.</v>
      </c>
      <c r="AN49" s="184"/>
      <c r="AO49" s="184"/>
      <c r="AP49" s="184"/>
      <c r="AQ49" s="29"/>
      <c r="AR49" s="30"/>
      <c r="AS49" s="185" t="s">
        <v>53</v>
      </c>
      <c r="AT49" s="186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>
      <c r="A50" s="29"/>
      <c r="B50" s="30"/>
      <c r="C50" s="24" t="s">
        <v>30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36</v>
      </c>
      <c r="AJ50" s="29"/>
      <c r="AK50" s="29"/>
      <c r="AL50" s="29"/>
      <c r="AM50" s="183" t="str">
        <f>IF(E20="","",E20)</f>
        <v>KOINVEST, s.r.o.</v>
      </c>
      <c r="AN50" s="184"/>
      <c r="AO50" s="184"/>
      <c r="AP50" s="184"/>
      <c r="AQ50" s="29"/>
      <c r="AR50" s="30"/>
      <c r="AS50" s="187"/>
      <c r="AT50" s="188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187"/>
      <c r="AT51" s="188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176" t="s">
        <v>54</v>
      </c>
      <c r="D52" s="177"/>
      <c r="E52" s="177"/>
      <c r="F52" s="177"/>
      <c r="G52" s="177"/>
      <c r="H52" s="52"/>
      <c r="I52" s="178" t="s">
        <v>55</v>
      </c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9" t="s">
        <v>56</v>
      </c>
      <c r="AH52" s="177"/>
      <c r="AI52" s="177"/>
      <c r="AJ52" s="177"/>
      <c r="AK52" s="177"/>
      <c r="AL52" s="177"/>
      <c r="AM52" s="177"/>
      <c r="AN52" s="178" t="s">
        <v>57</v>
      </c>
      <c r="AO52" s="177"/>
      <c r="AP52" s="177"/>
      <c r="AQ52" s="53" t="s">
        <v>58</v>
      </c>
      <c r="AR52" s="30"/>
      <c r="AS52" s="54" t="s">
        <v>59</v>
      </c>
      <c r="AT52" s="55" t="s">
        <v>60</v>
      </c>
      <c r="AU52" s="55" t="s">
        <v>61</v>
      </c>
      <c r="AV52" s="55" t="s">
        <v>62</v>
      </c>
      <c r="AW52" s="55" t="s">
        <v>63</v>
      </c>
      <c r="AX52" s="55" t="s">
        <v>64</v>
      </c>
      <c r="AY52" s="55" t="s">
        <v>65</v>
      </c>
      <c r="AZ52" s="55" t="s">
        <v>66</v>
      </c>
      <c r="BA52" s="55" t="s">
        <v>67</v>
      </c>
      <c r="BB52" s="55" t="s">
        <v>68</v>
      </c>
      <c r="BC52" s="55" t="s">
        <v>69</v>
      </c>
      <c r="BD52" s="56" t="s">
        <v>70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174">
        <f>ROUND(SUM(AG55:AG56),2)</f>
        <v>0</v>
      </c>
      <c r="AH54" s="174"/>
      <c r="AI54" s="174"/>
      <c r="AJ54" s="174"/>
      <c r="AK54" s="174"/>
      <c r="AL54" s="174"/>
      <c r="AM54" s="174"/>
      <c r="AN54" s="175">
        <f>SUM(AG54,AT54)</f>
        <v>0</v>
      </c>
      <c r="AO54" s="175"/>
      <c r="AP54" s="175"/>
      <c r="AQ54" s="64" t="s">
        <v>3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3</v>
      </c>
    </row>
    <row r="55" spans="1:91" s="7" customFormat="1" ht="24.75" customHeight="1">
      <c r="A55" s="71" t="s">
        <v>77</v>
      </c>
      <c r="B55" s="72"/>
      <c r="C55" s="73"/>
      <c r="D55" s="173" t="s">
        <v>78</v>
      </c>
      <c r="E55" s="173"/>
      <c r="F55" s="173"/>
      <c r="G55" s="173"/>
      <c r="H55" s="173"/>
      <c r="I55" s="74"/>
      <c r="J55" s="173" t="s">
        <v>79</v>
      </c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1">
        <f>'001 - So-01 - Oprava zpev...'!J30</f>
        <v>0</v>
      </c>
      <c r="AH55" s="172"/>
      <c r="AI55" s="172"/>
      <c r="AJ55" s="172"/>
      <c r="AK55" s="172"/>
      <c r="AL55" s="172"/>
      <c r="AM55" s="172"/>
      <c r="AN55" s="171">
        <f>SUM(AG55,AT55)</f>
        <v>0</v>
      </c>
      <c r="AO55" s="172"/>
      <c r="AP55" s="172"/>
      <c r="AQ55" s="75" t="s">
        <v>80</v>
      </c>
      <c r="AR55" s="72"/>
      <c r="AS55" s="76">
        <v>0</v>
      </c>
      <c r="AT55" s="77">
        <f>ROUND(SUM(AV55:AW55),2)</f>
        <v>0</v>
      </c>
      <c r="AU55" s="78">
        <f>'001 - So-01 - Oprava zpev...'!P87</f>
        <v>0</v>
      </c>
      <c r="AV55" s="77">
        <f>'001 - So-01 - Oprava zpev...'!J33</f>
        <v>0</v>
      </c>
      <c r="AW55" s="77">
        <f>'001 - So-01 - Oprava zpev...'!J34</f>
        <v>0</v>
      </c>
      <c r="AX55" s="77">
        <f>'001 - So-01 - Oprava zpev...'!J35</f>
        <v>0</v>
      </c>
      <c r="AY55" s="77">
        <f>'001 - So-01 - Oprava zpev...'!J36</f>
        <v>0</v>
      </c>
      <c r="AZ55" s="77">
        <f>'001 - So-01 - Oprava zpev...'!F33</f>
        <v>0</v>
      </c>
      <c r="BA55" s="77">
        <f>'001 - So-01 - Oprava zpev...'!F34</f>
        <v>0</v>
      </c>
      <c r="BB55" s="77">
        <f>'001 - So-01 - Oprava zpev...'!F35</f>
        <v>0</v>
      </c>
      <c r="BC55" s="77">
        <f>'001 - So-01 - Oprava zpev...'!F36</f>
        <v>0</v>
      </c>
      <c r="BD55" s="79">
        <f>'001 - So-01 - Oprava zpev...'!F37</f>
        <v>0</v>
      </c>
      <c r="BT55" s="80" t="s">
        <v>81</v>
      </c>
      <c r="BV55" s="80" t="s">
        <v>75</v>
      </c>
      <c r="BW55" s="80" t="s">
        <v>82</v>
      </c>
      <c r="BX55" s="80" t="s">
        <v>5</v>
      </c>
      <c r="CL55" s="80" t="s">
        <v>3</v>
      </c>
      <c r="CM55" s="80" t="s">
        <v>83</v>
      </c>
    </row>
    <row r="56" spans="1:91" s="7" customFormat="1" ht="16.5" customHeight="1">
      <c r="A56" s="71" t="s">
        <v>77</v>
      </c>
      <c r="B56" s="72"/>
      <c r="C56" s="73"/>
      <c r="D56" s="173" t="s">
        <v>84</v>
      </c>
      <c r="E56" s="173"/>
      <c r="F56" s="173"/>
      <c r="G56" s="173"/>
      <c r="H56" s="173"/>
      <c r="I56" s="74"/>
      <c r="J56" s="173" t="s">
        <v>85</v>
      </c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1">
        <f>'002 - Vedlejší a ostatní ...'!J30</f>
        <v>0</v>
      </c>
      <c r="AH56" s="172"/>
      <c r="AI56" s="172"/>
      <c r="AJ56" s="172"/>
      <c r="AK56" s="172"/>
      <c r="AL56" s="172"/>
      <c r="AM56" s="172"/>
      <c r="AN56" s="171">
        <f>SUM(AG56,AT56)</f>
        <v>0</v>
      </c>
      <c r="AO56" s="172"/>
      <c r="AP56" s="172"/>
      <c r="AQ56" s="75" t="s">
        <v>80</v>
      </c>
      <c r="AR56" s="72"/>
      <c r="AS56" s="81">
        <v>0</v>
      </c>
      <c r="AT56" s="82">
        <f>ROUND(SUM(AV56:AW56),2)</f>
        <v>0</v>
      </c>
      <c r="AU56" s="83">
        <f>'002 - Vedlejší a ostatní ...'!P82</f>
        <v>0</v>
      </c>
      <c r="AV56" s="82">
        <f>'002 - Vedlejší a ostatní ...'!J33</f>
        <v>0</v>
      </c>
      <c r="AW56" s="82">
        <f>'002 - Vedlejší a ostatní ...'!J34</f>
        <v>0</v>
      </c>
      <c r="AX56" s="82">
        <f>'002 - Vedlejší a ostatní ...'!J35</f>
        <v>0</v>
      </c>
      <c r="AY56" s="82">
        <f>'002 - Vedlejší a ostatní ...'!J36</f>
        <v>0</v>
      </c>
      <c r="AZ56" s="82">
        <f>'002 - Vedlejší a ostatní ...'!F33</f>
        <v>0</v>
      </c>
      <c r="BA56" s="82">
        <f>'002 - Vedlejší a ostatní ...'!F34</f>
        <v>0</v>
      </c>
      <c r="BB56" s="82">
        <f>'002 - Vedlejší a ostatní ...'!F35</f>
        <v>0</v>
      </c>
      <c r="BC56" s="82">
        <f>'002 - Vedlejší a ostatní ...'!F36</f>
        <v>0</v>
      </c>
      <c r="BD56" s="84">
        <f>'002 - Vedlejší a ostatní ...'!F37</f>
        <v>0</v>
      </c>
      <c r="BT56" s="80" t="s">
        <v>81</v>
      </c>
      <c r="BV56" s="80" t="s">
        <v>75</v>
      </c>
      <c r="BW56" s="80" t="s">
        <v>86</v>
      </c>
      <c r="BX56" s="80" t="s">
        <v>5</v>
      </c>
      <c r="CL56" s="80" t="s">
        <v>3</v>
      </c>
      <c r="CM56" s="80" t="s">
        <v>83</v>
      </c>
    </row>
    <row r="57" spans="1:91" s="2" customFormat="1" ht="30" customHeight="1">
      <c r="A57" s="29"/>
      <c r="B57" s="30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pans="1:91" s="2" customFormat="1" ht="6.95" customHeight="1">
      <c r="A58" s="29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001 - So-01 - Oprava zpev...'!C2" display="/" xr:uid="{00000000-0004-0000-0000-000000000000}"/>
    <hyperlink ref="A56" location="'002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69" t="s">
        <v>6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87</v>
      </c>
      <c r="L4" s="17"/>
      <c r="M4" s="85" t="s">
        <v>11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17</v>
      </c>
      <c r="L6" s="17"/>
    </row>
    <row r="7" spans="1:46" s="1" customFormat="1" ht="26.25" customHeight="1">
      <c r="B7" s="17"/>
      <c r="E7" s="208" t="str">
        <f>'Rekapitulace stavby'!K6</f>
        <v>MORAVA,  VNOROVY - ZARAZICE - OPRAVA  ZPEVNĚNÍ  L.B.  HRÁZE</v>
      </c>
      <c r="F7" s="209"/>
      <c r="G7" s="209"/>
      <c r="H7" s="209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180" t="s">
        <v>89</v>
      </c>
      <c r="F9" s="207"/>
      <c r="G9" s="207"/>
      <c r="H9" s="207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stavby'!AN8</f>
        <v>7. 12. 2021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27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28</v>
      </c>
      <c r="F15" s="29"/>
      <c r="G15" s="29"/>
      <c r="H15" s="29"/>
      <c r="I15" s="24" t="s">
        <v>29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0" t="str">
        <f>'Rekapitulace stavby'!E14</f>
        <v>Vyplň údaj</v>
      </c>
      <c r="F18" s="199"/>
      <c r="G18" s="199"/>
      <c r="H18" s="199"/>
      <c r="I18" s="24" t="s">
        <v>29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26</v>
      </c>
      <c r="J20" s="22" t="s">
        <v>33</v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34</v>
      </c>
      <c r="F21" s="29"/>
      <c r="G21" s="29"/>
      <c r="H21" s="29"/>
      <c r="I21" s="24" t="s">
        <v>29</v>
      </c>
      <c r="J21" s="22" t="s">
        <v>3</v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24" t="s">
        <v>26</v>
      </c>
      <c r="J23" s="22" t="s">
        <v>33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29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37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03" t="s">
        <v>3</v>
      </c>
      <c r="F27" s="203"/>
      <c r="G27" s="203"/>
      <c r="H27" s="203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39</v>
      </c>
      <c r="E30" s="29"/>
      <c r="F30" s="29"/>
      <c r="G30" s="29"/>
      <c r="H30" s="29"/>
      <c r="I30" s="29"/>
      <c r="J30" s="63">
        <f>ROUND(J87,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1" t="s">
        <v>43</v>
      </c>
      <c r="E33" s="24" t="s">
        <v>44</v>
      </c>
      <c r="F33" s="92">
        <f>ROUND((SUM(BE87:BE171)),  2)</f>
        <v>0</v>
      </c>
      <c r="G33" s="29"/>
      <c r="H33" s="29"/>
      <c r="I33" s="93">
        <v>0.21</v>
      </c>
      <c r="J33" s="92">
        <f>ROUND(((SUM(BE87:BE171))*I33),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45</v>
      </c>
      <c r="F34" s="92">
        <f>ROUND((SUM(BF87:BF171)),  2)</f>
        <v>0</v>
      </c>
      <c r="G34" s="29"/>
      <c r="H34" s="29"/>
      <c r="I34" s="93">
        <v>0.15</v>
      </c>
      <c r="J34" s="92">
        <f>ROUND(((SUM(BF87:BF171))*I34),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92">
        <f>ROUND((SUM(BG87:BG171)),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92">
        <f>ROUND((SUM(BH87:BH171)),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92">
        <f>ROUND((SUM(BI87:BI171)),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49</v>
      </c>
      <c r="E39" s="52"/>
      <c r="F39" s="52"/>
      <c r="G39" s="96" t="s">
        <v>50</v>
      </c>
      <c r="H39" s="97" t="s">
        <v>51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hidden="1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>
      <c r="A45" s="29"/>
      <c r="B45" s="30"/>
      <c r="C45" s="18" t="s">
        <v>90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26.25" hidden="1" customHeight="1">
      <c r="A48" s="29"/>
      <c r="B48" s="30"/>
      <c r="C48" s="29"/>
      <c r="D48" s="29"/>
      <c r="E48" s="208" t="str">
        <f>E7</f>
        <v>MORAVA,  VNOROVY - ZARAZICE - OPRAVA  ZPEVNĚNÍ  L.B.  HRÁZE</v>
      </c>
      <c r="F48" s="209"/>
      <c r="G48" s="209"/>
      <c r="H48" s="209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>
      <c r="A49" s="29"/>
      <c r="B49" s="30"/>
      <c r="C49" s="24" t="s">
        <v>88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30" hidden="1" customHeight="1">
      <c r="A50" s="29"/>
      <c r="B50" s="30"/>
      <c r="C50" s="29"/>
      <c r="D50" s="29"/>
      <c r="E50" s="180" t="str">
        <f>E9</f>
        <v>001 - So-01 - Oprava zpevnění koruny hráze levého břehu VT Morava</v>
      </c>
      <c r="F50" s="207"/>
      <c r="G50" s="207"/>
      <c r="H50" s="207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>
      <c r="A52" s="29"/>
      <c r="B52" s="30"/>
      <c r="C52" s="24" t="s">
        <v>21</v>
      </c>
      <c r="D52" s="29"/>
      <c r="E52" s="29"/>
      <c r="F52" s="22" t="str">
        <f>F12</f>
        <v>VNOROVY - ZARAZICE</v>
      </c>
      <c r="G52" s="29"/>
      <c r="H52" s="29"/>
      <c r="I52" s="24" t="s">
        <v>23</v>
      </c>
      <c r="J52" s="47" t="str">
        <f>IF(J12="","",J12)</f>
        <v>7. 12. 2021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>
      <c r="A54" s="29"/>
      <c r="B54" s="30"/>
      <c r="C54" s="24" t="s">
        <v>25</v>
      </c>
      <c r="D54" s="29"/>
      <c r="E54" s="29"/>
      <c r="F54" s="22" t="str">
        <f>E15</f>
        <v>Povodí Moravy, s.p.</v>
      </c>
      <c r="G54" s="29"/>
      <c r="H54" s="29"/>
      <c r="I54" s="24" t="s">
        <v>32</v>
      </c>
      <c r="J54" s="27" t="str">
        <f>E21</f>
        <v>KOINVEST, s.r.o.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>
      <c r="A55" s="29"/>
      <c r="B55" s="30"/>
      <c r="C55" s="24" t="s">
        <v>30</v>
      </c>
      <c r="D55" s="29"/>
      <c r="E55" s="29"/>
      <c r="F55" s="22" t="str">
        <f>IF(E18="","",E18)</f>
        <v>Vyplň údaj</v>
      </c>
      <c r="G55" s="29"/>
      <c r="H55" s="29"/>
      <c r="I55" s="24" t="s">
        <v>36</v>
      </c>
      <c r="J55" s="27" t="str">
        <f>E24</f>
        <v>KOINVEST, s.r.o.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>
      <c r="A57" s="29"/>
      <c r="B57" s="30"/>
      <c r="C57" s="100" t="s">
        <v>91</v>
      </c>
      <c r="D57" s="94"/>
      <c r="E57" s="94"/>
      <c r="F57" s="94"/>
      <c r="G57" s="94"/>
      <c r="H57" s="94"/>
      <c r="I57" s="94"/>
      <c r="J57" s="101" t="s">
        <v>92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>
      <c r="A59" s="29"/>
      <c r="B59" s="30"/>
      <c r="C59" s="102" t="s">
        <v>71</v>
      </c>
      <c r="D59" s="29"/>
      <c r="E59" s="29"/>
      <c r="F59" s="29"/>
      <c r="G59" s="29"/>
      <c r="H59" s="29"/>
      <c r="I59" s="29"/>
      <c r="J59" s="63">
        <f>J87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93</v>
      </c>
    </row>
    <row r="60" spans="1:47" s="9" customFormat="1" ht="24.95" hidden="1" customHeight="1">
      <c r="B60" s="103"/>
      <c r="D60" s="104" t="s">
        <v>94</v>
      </c>
      <c r="E60" s="105"/>
      <c r="F60" s="105"/>
      <c r="G60" s="105"/>
      <c r="H60" s="105"/>
      <c r="I60" s="105"/>
      <c r="J60" s="106">
        <f>J88</f>
        <v>0</v>
      </c>
      <c r="L60" s="103"/>
    </row>
    <row r="61" spans="1:47" s="10" customFormat="1" ht="19.899999999999999" hidden="1" customHeight="1">
      <c r="B61" s="107"/>
      <c r="D61" s="108" t="s">
        <v>95</v>
      </c>
      <c r="E61" s="109"/>
      <c r="F61" s="109"/>
      <c r="G61" s="109"/>
      <c r="H61" s="109"/>
      <c r="I61" s="109"/>
      <c r="J61" s="110">
        <f>J89</f>
        <v>0</v>
      </c>
      <c r="L61" s="107"/>
    </row>
    <row r="62" spans="1:47" s="10" customFormat="1" ht="19.899999999999999" hidden="1" customHeight="1">
      <c r="B62" s="107"/>
      <c r="D62" s="108" t="s">
        <v>96</v>
      </c>
      <c r="E62" s="109"/>
      <c r="F62" s="109"/>
      <c r="G62" s="109"/>
      <c r="H62" s="109"/>
      <c r="I62" s="109"/>
      <c r="J62" s="110">
        <f>J128</f>
        <v>0</v>
      </c>
      <c r="L62" s="107"/>
    </row>
    <row r="63" spans="1:47" s="10" customFormat="1" ht="19.899999999999999" hidden="1" customHeight="1">
      <c r="B63" s="107"/>
      <c r="D63" s="108" t="s">
        <v>97</v>
      </c>
      <c r="E63" s="109"/>
      <c r="F63" s="109"/>
      <c r="G63" s="109"/>
      <c r="H63" s="109"/>
      <c r="I63" s="109"/>
      <c r="J63" s="110">
        <f>J135</f>
        <v>0</v>
      </c>
      <c r="L63" s="107"/>
    </row>
    <row r="64" spans="1:47" s="10" customFormat="1" ht="19.899999999999999" hidden="1" customHeight="1">
      <c r="B64" s="107"/>
      <c r="D64" s="108" t="s">
        <v>98</v>
      </c>
      <c r="E64" s="109"/>
      <c r="F64" s="109"/>
      <c r="G64" s="109"/>
      <c r="H64" s="109"/>
      <c r="I64" s="109"/>
      <c r="J64" s="110">
        <f>J141</f>
        <v>0</v>
      </c>
      <c r="L64" s="107"/>
    </row>
    <row r="65" spans="1:31" s="10" customFormat="1" ht="19.899999999999999" hidden="1" customHeight="1">
      <c r="B65" s="107"/>
      <c r="D65" s="108" t="s">
        <v>99</v>
      </c>
      <c r="E65" s="109"/>
      <c r="F65" s="109"/>
      <c r="G65" s="109"/>
      <c r="H65" s="109"/>
      <c r="I65" s="109"/>
      <c r="J65" s="110">
        <f>J161</f>
        <v>0</v>
      </c>
      <c r="L65" s="107"/>
    </row>
    <row r="66" spans="1:31" s="10" customFormat="1" ht="19.899999999999999" hidden="1" customHeight="1">
      <c r="B66" s="107"/>
      <c r="D66" s="108" t="s">
        <v>100</v>
      </c>
      <c r="E66" s="109"/>
      <c r="F66" s="109"/>
      <c r="G66" s="109"/>
      <c r="H66" s="109"/>
      <c r="I66" s="109"/>
      <c r="J66" s="110">
        <f>J163</f>
        <v>0</v>
      </c>
      <c r="L66" s="107"/>
    </row>
    <row r="67" spans="1:31" s="10" customFormat="1" ht="19.899999999999999" hidden="1" customHeight="1">
      <c r="B67" s="107"/>
      <c r="D67" s="108" t="s">
        <v>101</v>
      </c>
      <c r="E67" s="109"/>
      <c r="F67" s="109"/>
      <c r="G67" s="109"/>
      <c r="H67" s="109"/>
      <c r="I67" s="109"/>
      <c r="J67" s="110">
        <f>J167</f>
        <v>0</v>
      </c>
      <c r="L67" s="107"/>
    </row>
    <row r="68" spans="1:31" s="2" customFormat="1" ht="21.75" hidden="1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hidden="1" customHeight="1">
      <c r="A69" s="29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hidden="1"/>
    <row r="71" spans="1:31" hidden="1"/>
    <row r="72" spans="1:31" hidden="1"/>
    <row r="73" spans="1:31" s="2" customFormat="1" ht="6.95" customHeight="1">
      <c r="A73" s="29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24.95" customHeight="1">
      <c r="A74" s="29"/>
      <c r="B74" s="30"/>
      <c r="C74" s="18" t="s">
        <v>102</v>
      </c>
      <c r="D74" s="29"/>
      <c r="E74" s="29"/>
      <c r="F74" s="29"/>
      <c r="G74" s="29"/>
      <c r="H74" s="29"/>
      <c r="I74" s="29"/>
      <c r="J74" s="29"/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4" t="s">
        <v>17</v>
      </c>
      <c r="D76" s="29"/>
      <c r="E76" s="29"/>
      <c r="F76" s="29"/>
      <c r="G76" s="29"/>
      <c r="H76" s="29"/>
      <c r="I76" s="29"/>
      <c r="J76" s="29"/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26.25" customHeight="1">
      <c r="A77" s="29"/>
      <c r="B77" s="30"/>
      <c r="C77" s="29"/>
      <c r="D77" s="29"/>
      <c r="E77" s="208" t="str">
        <f>E7</f>
        <v>MORAVA,  VNOROVY - ZARAZICE - OPRAVA  ZPEVNĚNÍ  L.B.  HRÁZE</v>
      </c>
      <c r="F77" s="209"/>
      <c r="G77" s="209"/>
      <c r="H77" s="209"/>
      <c r="I77" s="29"/>
      <c r="J77" s="29"/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4" t="s">
        <v>88</v>
      </c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30" customHeight="1">
      <c r="A79" s="29"/>
      <c r="B79" s="30"/>
      <c r="C79" s="29"/>
      <c r="D79" s="29"/>
      <c r="E79" s="180" t="str">
        <f>E9</f>
        <v>001 - So-01 - Oprava zpevnění koruny hráze levého břehu VT Morava</v>
      </c>
      <c r="F79" s="207"/>
      <c r="G79" s="207"/>
      <c r="H79" s="207"/>
      <c r="I79" s="29"/>
      <c r="J79" s="29"/>
      <c r="K79" s="29"/>
      <c r="L79" s="86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6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2" customHeight="1">
      <c r="A81" s="29"/>
      <c r="B81" s="30"/>
      <c r="C81" s="24" t="s">
        <v>21</v>
      </c>
      <c r="D81" s="29"/>
      <c r="E81" s="29"/>
      <c r="F81" s="22" t="str">
        <f>F12</f>
        <v>VNOROVY - ZARAZICE</v>
      </c>
      <c r="G81" s="29"/>
      <c r="H81" s="29"/>
      <c r="I81" s="24" t="s">
        <v>23</v>
      </c>
      <c r="J81" s="47" t="str">
        <f>IF(J12="","",J12)</f>
        <v>7. 12. 2021</v>
      </c>
      <c r="K81" s="29"/>
      <c r="L81" s="8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8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4" t="s">
        <v>25</v>
      </c>
      <c r="D83" s="29"/>
      <c r="E83" s="29"/>
      <c r="F83" s="22" t="str">
        <f>E15</f>
        <v>Povodí Moravy, s.p.</v>
      </c>
      <c r="G83" s="29"/>
      <c r="H83" s="29"/>
      <c r="I83" s="24" t="s">
        <v>32</v>
      </c>
      <c r="J83" s="27" t="str">
        <f>E21</f>
        <v>KOINVEST, s.r.o.</v>
      </c>
      <c r="K83" s="29"/>
      <c r="L83" s="8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4" t="s">
        <v>30</v>
      </c>
      <c r="D84" s="29"/>
      <c r="E84" s="29"/>
      <c r="F84" s="22" t="str">
        <f>IF(E18="","",E18)</f>
        <v>Vyplň údaj</v>
      </c>
      <c r="G84" s="29"/>
      <c r="H84" s="29"/>
      <c r="I84" s="24" t="s">
        <v>36</v>
      </c>
      <c r="J84" s="27" t="str">
        <f>E24</f>
        <v>KOINVEST, s.r.o.</v>
      </c>
      <c r="K84" s="29"/>
      <c r="L84" s="8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0.35" customHeight="1">
      <c r="A85" s="29"/>
      <c r="B85" s="30"/>
      <c r="C85" s="29"/>
      <c r="D85" s="29"/>
      <c r="E85" s="29"/>
      <c r="F85" s="29"/>
      <c r="G85" s="29"/>
      <c r="H85" s="29"/>
      <c r="I85" s="29"/>
      <c r="J85" s="29"/>
      <c r="K85" s="29"/>
      <c r="L85" s="8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11" customFormat="1" ht="29.25" customHeight="1">
      <c r="A86" s="111"/>
      <c r="B86" s="112"/>
      <c r="C86" s="113" t="s">
        <v>103</v>
      </c>
      <c r="D86" s="114" t="s">
        <v>58</v>
      </c>
      <c r="E86" s="114" t="s">
        <v>54</v>
      </c>
      <c r="F86" s="114" t="s">
        <v>55</v>
      </c>
      <c r="G86" s="114" t="s">
        <v>104</v>
      </c>
      <c r="H86" s="114" t="s">
        <v>105</v>
      </c>
      <c r="I86" s="114" t="s">
        <v>106</v>
      </c>
      <c r="J86" s="114" t="s">
        <v>92</v>
      </c>
      <c r="K86" s="115" t="s">
        <v>107</v>
      </c>
      <c r="L86" s="116"/>
      <c r="M86" s="54" t="s">
        <v>3</v>
      </c>
      <c r="N86" s="55" t="s">
        <v>43</v>
      </c>
      <c r="O86" s="55" t="s">
        <v>108</v>
      </c>
      <c r="P86" s="55" t="s">
        <v>109</v>
      </c>
      <c r="Q86" s="55" t="s">
        <v>110</v>
      </c>
      <c r="R86" s="55" t="s">
        <v>111</v>
      </c>
      <c r="S86" s="55" t="s">
        <v>112</v>
      </c>
      <c r="T86" s="56" t="s">
        <v>113</v>
      </c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</row>
    <row r="87" spans="1:65" s="2" customFormat="1" ht="22.9" customHeight="1">
      <c r="A87" s="29"/>
      <c r="B87" s="30"/>
      <c r="C87" s="61" t="s">
        <v>114</v>
      </c>
      <c r="D87" s="29"/>
      <c r="E87" s="29"/>
      <c r="F87" s="29"/>
      <c r="G87" s="29"/>
      <c r="H87" s="29"/>
      <c r="I87" s="29"/>
      <c r="J87" s="117">
        <f>BK87</f>
        <v>0</v>
      </c>
      <c r="K87" s="29"/>
      <c r="L87" s="30"/>
      <c r="M87" s="57"/>
      <c r="N87" s="48"/>
      <c r="O87" s="58"/>
      <c r="P87" s="118">
        <f>P88</f>
        <v>0</v>
      </c>
      <c r="Q87" s="58"/>
      <c r="R87" s="118">
        <f>R88</f>
        <v>472.12826524000002</v>
      </c>
      <c r="S87" s="58"/>
      <c r="T87" s="119">
        <f>T88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4" t="s">
        <v>72</v>
      </c>
      <c r="AU87" s="14" t="s">
        <v>93</v>
      </c>
      <c r="BK87" s="120">
        <f>BK88</f>
        <v>0</v>
      </c>
    </row>
    <row r="88" spans="1:65" s="12" customFormat="1" ht="25.9" customHeight="1">
      <c r="B88" s="121"/>
      <c r="D88" s="122" t="s">
        <v>72</v>
      </c>
      <c r="E88" s="123" t="s">
        <v>115</v>
      </c>
      <c r="F88" s="123" t="s">
        <v>116</v>
      </c>
      <c r="I88" s="124"/>
      <c r="J88" s="125">
        <f>BK88</f>
        <v>0</v>
      </c>
      <c r="L88" s="121"/>
      <c r="M88" s="126"/>
      <c r="N88" s="127"/>
      <c r="O88" s="127"/>
      <c r="P88" s="128">
        <f>P89+P128+P135+P141+P161+P163+P167</f>
        <v>0</v>
      </c>
      <c r="Q88" s="127"/>
      <c r="R88" s="128">
        <f>R89+R128+R135+R141+R161+R163+R167</f>
        <v>472.12826524000002</v>
      </c>
      <c r="S88" s="127"/>
      <c r="T88" s="129">
        <f>T89+T128+T135+T141+T161+T163+T167</f>
        <v>0</v>
      </c>
      <c r="AR88" s="122" t="s">
        <v>81</v>
      </c>
      <c r="AT88" s="130" t="s">
        <v>72</v>
      </c>
      <c r="AU88" s="130" t="s">
        <v>73</v>
      </c>
      <c r="AY88" s="122" t="s">
        <v>117</v>
      </c>
      <c r="BK88" s="131">
        <f>BK89+BK128+BK135+BK141+BK161+BK163+BK167</f>
        <v>0</v>
      </c>
    </row>
    <row r="89" spans="1:65" s="12" customFormat="1" ht="22.9" customHeight="1">
      <c r="B89" s="121"/>
      <c r="D89" s="122" t="s">
        <v>72</v>
      </c>
      <c r="E89" s="132" t="s">
        <v>81</v>
      </c>
      <c r="F89" s="132" t="s">
        <v>118</v>
      </c>
      <c r="I89" s="124"/>
      <c r="J89" s="133">
        <f>BK89</f>
        <v>0</v>
      </c>
      <c r="L89" s="121"/>
      <c r="M89" s="126"/>
      <c r="N89" s="127"/>
      <c r="O89" s="127"/>
      <c r="P89" s="128">
        <f>SUM(P90:P127)</f>
        <v>0</v>
      </c>
      <c r="Q89" s="127"/>
      <c r="R89" s="128">
        <f>SUM(R90:R127)</f>
        <v>8.358800000000001E-2</v>
      </c>
      <c r="S89" s="127"/>
      <c r="T89" s="129">
        <f>SUM(T90:T127)</f>
        <v>0</v>
      </c>
      <c r="AR89" s="122" t="s">
        <v>81</v>
      </c>
      <c r="AT89" s="130" t="s">
        <v>72</v>
      </c>
      <c r="AU89" s="130" t="s">
        <v>81</v>
      </c>
      <c r="AY89" s="122" t="s">
        <v>117</v>
      </c>
      <c r="BK89" s="131">
        <f>SUM(BK90:BK127)</f>
        <v>0</v>
      </c>
    </row>
    <row r="90" spans="1:65" s="2" customFormat="1" ht="33" customHeight="1">
      <c r="A90" s="29"/>
      <c r="B90" s="134"/>
      <c r="C90" s="135" t="s">
        <v>81</v>
      </c>
      <c r="D90" s="135" t="s">
        <v>119</v>
      </c>
      <c r="E90" s="136" t="s">
        <v>120</v>
      </c>
      <c r="F90" s="137" t="s">
        <v>121</v>
      </c>
      <c r="G90" s="138" t="s">
        <v>122</v>
      </c>
      <c r="H90" s="139">
        <v>1124</v>
      </c>
      <c r="I90" s="140"/>
      <c r="J90" s="141">
        <f>ROUND(I90*H90,2)</f>
        <v>0</v>
      </c>
      <c r="K90" s="137" t="s">
        <v>123</v>
      </c>
      <c r="L90" s="30"/>
      <c r="M90" s="142" t="s">
        <v>3</v>
      </c>
      <c r="N90" s="143" t="s">
        <v>44</v>
      </c>
      <c r="O90" s="50"/>
      <c r="P90" s="144">
        <f>O90*H90</f>
        <v>0</v>
      </c>
      <c r="Q90" s="144">
        <v>0</v>
      </c>
      <c r="R90" s="144">
        <f>Q90*H90</f>
        <v>0</v>
      </c>
      <c r="S90" s="144">
        <v>0</v>
      </c>
      <c r="T90" s="145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6" t="s">
        <v>124</v>
      </c>
      <c r="AT90" s="146" t="s">
        <v>119</v>
      </c>
      <c r="AU90" s="146" t="s">
        <v>83</v>
      </c>
      <c r="AY90" s="14" t="s">
        <v>117</v>
      </c>
      <c r="BE90" s="147">
        <f>IF(N90="základní",J90,0)</f>
        <v>0</v>
      </c>
      <c r="BF90" s="147">
        <f>IF(N90="snížená",J90,0)</f>
        <v>0</v>
      </c>
      <c r="BG90" s="147">
        <f>IF(N90="zákl. přenesená",J90,0)</f>
        <v>0</v>
      </c>
      <c r="BH90" s="147">
        <f>IF(N90="sníž. přenesená",J90,0)</f>
        <v>0</v>
      </c>
      <c r="BI90" s="147">
        <f>IF(N90="nulová",J90,0)</f>
        <v>0</v>
      </c>
      <c r="BJ90" s="14" t="s">
        <v>81</v>
      </c>
      <c r="BK90" s="147">
        <f>ROUND(I90*H90,2)</f>
        <v>0</v>
      </c>
      <c r="BL90" s="14" t="s">
        <v>124</v>
      </c>
      <c r="BM90" s="146" t="s">
        <v>125</v>
      </c>
    </row>
    <row r="91" spans="1:65" s="2" customFormat="1">
      <c r="A91" s="29"/>
      <c r="B91" s="30"/>
      <c r="C91" s="29"/>
      <c r="D91" s="148" t="s">
        <v>126</v>
      </c>
      <c r="E91" s="29"/>
      <c r="F91" s="149" t="s">
        <v>127</v>
      </c>
      <c r="G91" s="29"/>
      <c r="H91" s="29"/>
      <c r="I91" s="150"/>
      <c r="J91" s="29"/>
      <c r="K91" s="29"/>
      <c r="L91" s="30"/>
      <c r="M91" s="151"/>
      <c r="N91" s="152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4" t="s">
        <v>126</v>
      </c>
      <c r="AU91" s="14" t="s">
        <v>83</v>
      </c>
    </row>
    <row r="92" spans="1:65" s="2" customFormat="1" ht="37.9" customHeight="1">
      <c r="A92" s="29"/>
      <c r="B92" s="134"/>
      <c r="C92" s="135" t="s">
        <v>83</v>
      </c>
      <c r="D92" s="135" t="s">
        <v>119</v>
      </c>
      <c r="E92" s="136" t="s">
        <v>128</v>
      </c>
      <c r="F92" s="137" t="s">
        <v>129</v>
      </c>
      <c r="G92" s="138" t="s">
        <v>122</v>
      </c>
      <c r="H92" s="139">
        <v>1483</v>
      </c>
      <c r="I92" s="140"/>
      <c r="J92" s="141">
        <f>ROUND(I92*H92,2)</f>
        <v>0</v>
      </c>
      <c r="K92" s="137" t="s">
        <v>123</v>
      </c>
      <c r="L92" s="30"/>
      <c r="M92" s="142" t="s">
        <v>3</v>
      </c>
      <c r="N92" s="143" t="s">
        <v>44</v>
      </c>
      <c r="O92" s="50"/>
      <c r="P92" s="144">
        <f>O92*H92</f>
        <v>0</v>
      </c>
      <c r="Q92" s="144">
        <v>0</v>
      </c>
      <c r="R92" s="144">
        <f>Q92*H92</f>
        <v>0</v>
      </c>
      <c r="S92" s="144">
        <v>0</v>
      </c>
      <c r="T92" s="145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6" t="s">
        <v>124</v>
      </c>
      <c r="AT92" s="146" t="s">
        <v>119</v>
      </c>
      <c r="AU92" s="146" t="s">
        <v>83</v>
      </c>
      <c r="AY92" s="14" t="s">
        <v>117</v>
      </c>
      <c r="BE92" s="147">
        <f>IF(N92="základní",J92,0)</f>
        <v>0</v>
      </c>
      <c r="BF92" s="147">
        <f>IF(N92="snížená",J92,0)</f>
        <v>0</v>
      </c>
      <c r="BG92" s="147">
        <f>IF(N92="zákl. přenesená",J92,0)</f>
        <v>0</v>
      </c>
      <c r="BH92" s="147">
        <f>IF(N92="sníž. přenesená",J92,0)</f>
        <v>0</v>
      </c>
      <c r="BI92" s="147">
        <f>IF(N92="nulová",J92,0)</f>
        <v>0</v>
      </c>
      <c r="BJ92" s="14" t="s">
        <v>81</v>
      </c>
      <c r="BK92" s="147">
        <f>ROUND(I92*H92,2)</f>
        <v>0</v>
      </c>
      <c r="BL92" s="14" t="s">
        <v>124</v>
      </c>
      <c r="BM92" s="146" t="s">
        <v>130</v>
      </c>
    </row>
    <row r="93" spans="1:65" s="2" customFormat="1">
      <c r="A93" s="29"/>
      <c r="B93" s="30"/>
      <c r="C93" s="29"/>
      <c r="D93" s="148" t="s">
        <v>126</v>
      </c>
      <c r="E93" s="29"/>
      <c r="F93" s="149" t="s">
        <v>131</v>
      </c>
      <c r="G93" s="29"/>
      <c r="H93" s="29"/>
      <c r="I93" s="150"/>
      <c r="J93" s="29"/>
      <c r="K93" s="29"/>
      <c r="L93" s="30"/>
      <c r="M93" s="151"/>
      <c r="N93" s="152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4" t="s">
        <v>126</v>
      </c>
      <c r="AU93" s="14" t="s">
        <v>83</v>
      </c>
    </row>
    <row r="94" spans="1:65" s="2" customFormat="1" ht="19.5">
      <c r="A94" s="29"/>
      <c r="B94" s="30"/>
      <c r="C94" s="29"/>
      <c r="D94" s="153" t="s">
        <v>132</v>
      </c>
      <c r="E94" s="29"/>
      <c r="F94" s="154" t="s">
        <v>133</v>
      </c>
      <c r="G94" s="29"/>
      <c r="H94" s="29"/>
      <c r="I94" s="150"/>
      <c r="J94" s="29"/>
      <c r="K94" s="29"/>
      <c r="L94" s="30"/>
      <c r="M94" s="151"/>
      <c r="N94" s="152"/>
      <c r="O94" s="50"/>
      <c r="P94" s="50"/>
      <c r="Q94" s="50"/>
      <c r="R94" s="50"/>
      <c r="S94" s="50"/>
      <c r="T94" s="51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4" t="s">
        <v>132</v>
      </c>
      <c r="AU94" s="14" t="s">
        <v>83</v>
      </c>
    </row>
    <row r="95" spans="1:65" s="2" customFormat="1" ht="24.2" customHeight="1">
      <c r="A95" s="29"/>
      <c r="B95" s="134"/>
      <c r="C95" s="135" t="s">
        <v>134</v>
      </c>
      <c r="D95" s="135" t="s">
        <v>119</v>
      </c>
      <c r="E95" s="136" t="s">
        <v>135</v>
      </c>
      <c r="F95" s="137" t="s">
        <v>136</v>
      </c>
      <c r="G95" s="138" t="s">
        <v>122</v>
      </c>
      <c r="H95" s="139">
        <v>765</v>
      </c>
      <c r="I95" s="140"/>
      <c r="J95" s="141">
        <f>ROUND(I95*H95,2)</f>
        <v>0</v>
      </c>
      <c r="K95" s="137" t="s">
        <v>3</v>
      </c>
      <c r="L95" s="30"/>
      <c r="M95" s="142" t="s">
        <v>3</v>
      </c>
      <c r="N95" s="143" t="s">
        <v>44</v>
      </c>
      <c r="O95" s="50"/>
      <c r="P95" s="144">
        <f>O95*H95</f>
        <v>0</v>
      </c>
      <c r="Q95" s="144">
        <v>0</v>
      </c>
      <c r="R95" s="144">
        <f>Q95*H95</f>
        <v>0</v>
      </c>
      <c r="S95" s="144">
        <v>0</v>
      </c>
      <c r="T95" s="145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46" t="s">
        <v>124</v>
      </c>
      <c r="AT95" s="146" t="s">
        <v>119</v>
      </c>
      <c r="AU95" s="146" t="s">
        <v>83</v>
      </c>
      <c r="AY95" s="14" t="s">
        <v>117</v>
      </c>
      <c r="BE95" s="147">
        <f>IF(N95="základní",J95,0)</f>
        <v>0</v>
      </c>
      <c r="BF95" s="147">
        <f>IF(N95="snížená",J95,0)</f>
        <v>0</v>
      </c>
      <c r="BG95" s="147">
        <f>IF(N95="zákl. přenesená",J95,0)</f>
        <v>0</v>
      </c>
      <c r="BH95" s="147">
        <f>IF(N95="sníž. přenesená",J95,0)</f>
        <v>0</v>
      </c>
      <c r="BI95" s="147">
        <f>IF(N95="nulová",J95,0)</f>
        <v>0</v>
      </c>
      <c r="BJ95" s="14" t="s">
        <v>81</v>
      </c>
      <c r="BK95" s="147">
        <f>ROUND(I95*H95,2)</f>
        <v>0</v>
      </c>
      <c r="BL95" s="14" t="s">
        <v>124</v>
      </c>
      <c r="BM95" s="146" t="s">
        <v>137</v>
      </c>
    </row>
    <row r="96" spans="1:65" s="2" customFormat="1" ht="29.25">
      <c r="A96" s="29"/>
      <c r="B96" s="30"/>
      <c r="C96" s="29"/>
      <c r="D96" s="153" t="s">
        <v>132</v>
      </c>
      <c r="E96" s="29"/>
      <c r="F96" s="154" t="s">
        <v>138</v>
      </c>
      <c r="G96" s="29"/>
      <c r="H96" s="29"/>
      <c r="I96" s="150"/>
      <c r="J96" s="29"/>
      <c r="K96" s="29"/>
      <c r="L96" s="30"/>
      <c r="M96" s="151"/>
      <c r="N96" s="152"/>
      <c r="O96" s="50"/>
      <c r="P96" s="50"/>
      <c r="Q96" s="50"/>
      <c r="R96" s="50"/>
      <c r="S96" s="50"/>
      <c r="T96" s="51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4" t="s">
        <v>132</v>
      </c>
      <c r="AU96" s="14" t="s">
        <v>83</v>
      </c>
    </row>
    <row r="97" spans="1:65" s="2" customFormat="1" ht="44.25" customHeight="1">
      <c r="A97" s="29"/>
      <c r="B97" s="134"/>
      <c r="C97" s="135" t="s">
        <v>124</v>
      </c>
      <c r="D97" s="135" t="s">
        <v>119</v>
      </c>
      <c r="E97" s="136" t="s">
        <v>139</v>
      </c>
      <c r="F97" s="137" t="s">
        <v>140</v>
      </c>
      <c r="G97" s="138" t="s">
        <v>122</v>
      </c>
      <c r="H97" s="139">
        <v>359</v>
      </c>
      <c r="I97" s="140"/>
      <c r="J97" s="141">
        <f>ROUND(I97*H97,2)</f>
        <v>0</v>
      </c>
      <c r="K97" s="137" t="s">
        <v>123</v>
      </c>
      <c r="L97" s="30"/>
      <c r="M97" s="142" t="s">
        <v>3</v>
      </c>
      <c r="N97" s="143" t="s">
        <v>44</v>
      </c>
      <c r="O97" s="50"/>
      <c r="P97" s="144">
        <f>O97*H97</f>
        <v>0</v>
      </c>
      <c r="Q97" s="144">
        <v>0</v>
      </c>
      <c r="R97" s="144">
        <f>Q97*H97</f>
        <v>0</v>
      </c>
      <c r="S97" s="144">
        <v>0</v>
      </c>
      <c r="T97" s="145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6" t="s">
        <v>124</v>
      </c>
      <c r="AT97" s="146" t="s">
        <v>119</v>
      </c>
      <c r="AU97" s="146" t="s">
        <v>83</v>
      </c>
      <c r="AY97" s="14" t="s">
        <v>117</v>
      </c>
      <c r="BE97" s="147">
        <f>IF(N97="základní",J97,0)</f>
        <v>0</v>
      </c>
      <c r="BF97" s="147">
        <f>IF(N97="snížená",J97,0)</f>
        <v>0</v>
      </c>
      <c r="BG97" s="147">
        <f>IF(N97="zákl. přenesená",J97,0)</f>
        <v>0</v>
      </c>
      <c r="BH97" s="147">
        <f>IF(N97="sníž. přenesená",J97,0)</f>
        <v>0</v>
      </c>
      <c r="BI97" s="147">
        <f>IF(N97="nulová",J97,0)</f>
        <v>0</v>
      </c>
      <c r="BJ97" s="14" t="s">
        <v>81</v>
      </c>
      <c r="BK97" s="147">
        <f>ROUND(I97*H97,2)</f>
        <v>0</v>
      </c>
      <c r="BL97" s="14" t="s">
        <v>124</v>
      </c>
      <c r="BM97" s="146" t="s">
        <v>141</v>
      </c>
    </row>
    <row r="98" spans="1:65" s="2" customFormat="1">
      <c r="A98" s="29"/>
      <c r="B98" s="30"/>
      <c r="C98" s="29"/>
      <c r="D98" s="148" t="s">
        <v>126</v>
      </c>
      <c r="E98" s="29"/>
      <c r="F98" s="149" t="s">
        <v>142</v>
      </c>
      <c r="G98" s="29"/>
      <c r="H98" s="29"/>
      <c r="I98" s="150"/>
      <c r="J98" s="29"/>
      <c r="K98" s="29"/>
      <c r="L98" s="30"/>
      <c r="M98" s="151"/>
      <c r="N98" s="152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4" t="s">
        <v>126</v>
      </c>
      <c r="AU98" s="14" t="s">
        <v>83</v>
      </c>
    </row>
    <row r="99" spans="1:65" s="2" customFormat="1" ht="44.25" customHeight="1">
      <c r="A99" s="29"/>
      <c r="B99" s="134"/>
      <c r="C99" s="135" t="s">
        <v>143</v>
      </c>
      <c r="D99" s="135" t="s">
        <v>119</v>
      </c>
      <c r="E99" s="136" t="s">
        <v>144</v>
      </c>
      <c r="F99" s="137" t="s">
        <v>145</v>
      </c>
      <c r="G99" s="138" t="s">
        <v>122</v>
      </c>
      <c r="H99" s="139">
        <v>1656</v>
      </c>
      <c r="I99" s="140"/>
      <c r="J99" s="141">
        <f>ROUND(I99*H99,2)</f>
        <v>0</v>
      </c>
      <c r="K99" s="137" t="s">
        <v>123</v>
      </c>
      <c r="L99" s="30"/>
      <c r="M99" s="142" t="s">
        <v>3</v>
      </c>
      <c r="N99" s="143" t="s">
        <v>44</v>
      </c>
      <c r="O99" s="50"/>
      <c r="P99" s="144">
        <f>O99*H99</f>
        <v>0</v>
      </c>
      <c r="Q99" s="144">
        <v>0</v>
      </c>
      <c r="R99" s="144">
        <f>Q99*H99</f>
        <v>0</v>
      </c>
      <c r="S99" s="144">
        <v>0</v>
      </c>
      <c r="T99" s="145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6" t="s">
        <v>124</v>
      </c>
      <c r="AT99" s="146" t="s">
        <v>119</v>
      </c>
      <c r="AU99" s="146" t="s">
        <v>83</v>
      </c>
      <c r="AY99" s="14" t="s">
        <v>117</v>
      </c>
      <c r="BE99" s="147">
        <f>IF(N99="základní",J99,0)</f>
        <v>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4" t="s">
        <v>81</v>
      </c>
      <c r="BK99" s="147">
        <f>ROUND(I99*H99,2)</f>
        <v>0</v>
      </c>
      <c r="BL99" s="14" t="s">
        <v>124</v>
      </c>
      <c r="BM99" s="146" t="s">
        <v>146</v>
      </c>
    </row>
    <row r="100" spans="1:65" s="2" customFormat="1">
      <c r="A100" s="29"/>
      <c r="B100" s="30"/>
      <c r="C100" s="29"/>
      <c r="D100" s="148" t="s">
        <v>126</v>
      </c>
      <c r="E100" s="29"/>
      <c r="F100" s="149" t="s">
        <v>147</v>
      </c>
      <c r="G100" s="29"/>
      <c r="H100" s="29"/>
      <c r="I100" s="150"/>
      <c r="J100" s="29"/>
      <c r="K100" s="29"/>
      <c r="L100" s="30"/>
      <c r="M100" s="151"/>
      <c r="N100" s="152"/>
      <c r="O100" s="50"/>
      <c r="P100" s="50"/>
      <c r="Q100" s="50"/>
      <c r="R100" s="50"/>
      <c r="S100" s="50"/>
      <c r="T100" s="51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4" t="s">
        <v>126</v>
      </c>
      <c r="AU100" s="14" t="s">
        <v>83</v>
      </c>
    </row>
    <row r="101" spans="1:65" s="2" customFormat="1" ht="19.5">
      <c r="A101" s="29"/>
      <c r="B101" s="30"/>
      <c r="C101" s="29"/>
      <c r="D101" s="153" t="s">
        <v>132</v>
      </c>
      <c r="E101" s="29"/>
      <c r="F101" s="154" t="s">
        <v>148</v>
      </c>
      <c r="G101" s="29"/>
      <c r="H101" s="29"/>
      <c r="I101" s="150"/>
      <c r="J101" s="29"/>
      <c r="K101" s="29"/>
      <c r="L101" s="30"/>
      <c r="M101" s="151"/>
      <c r="N101" s="152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4" t="s">
        <v>132</v>
      </c>
      <c r="AU101" s="14" t="s">
        <v>83</v>
      </c>
    </row>
    <row r="102" spans="1:65" s="2" customFormat="1" ht="37.9" customHeight="1">
      <c r="A102" s="29"/>
      <c r="B102" s="134"/>
      <c r="C102" s="135" t="s">
        <v>149</v>
      </c>
      <c r="D102" s="135" t="s">
        <v>119</v>
      </c>
      <c r="E102" s="136" t="s">
        <v>150</v>
      </c>
      <c r="F102" s="137" t="s">
        <v>151</v>
      </c>
      <c r="G102" s="138" t="s">
        <v>122</v>
      </c>
      <c r="H102" s="139">
        <v>1124</v>
      </c>
      <c r="I102" s="140"/>
      <c r="J102" s="141">
        <f>ROUND(I102*H102,2)</f>
        <v>0</v>
      </c>
      <c r="K102" s="137" t="s">
        <v>123</v>
      </c>
      <c r="L102" s="30"/>
      <c r="M102" s="142" t="s">
        <v>3</v>
      </c>
      <c r="N102" s="143" t="s">
        <v>44</v>
      </c>
      <c r="O102" s="50"/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6" t="s">
        <v>124</v>
      </c>
      <c r="AT102" s="146" t="s">
        <v>119</v>
      </c>
      <c r="AU102" s="146" t="s">
        <v>83</v>
      </c>
      <c r="AY102" s="14" t="s">
        <v>117</v>
      </c>
      <c r="BE102" s="147">
        <f>IF(N102="základní",J102,0)</f>
        <v>0</v>
      </c>
      <c r="BF102" s="147">
        <f>IF(N102="snížená",J102,0)</f>
        <v>0</v>
      </c>
      <c r="BG102" s="147">
        <f>IF(N102="zákl. přenesená",J102,0)</f>
        <v>0</v>
      </c>
      <c r="BH102" s="147">
        <f>IF(N102="sníž. přenesená",J102,0)</f>
        <v>0</v>
      </c>
      <c r="BI102" s="147">
        <f>IF(N102="nulová",J102,0)</f>
        <v>0</v>
      </c>
      <c r="BJ102" s="14" t="s">
        <v>81</v>
      </c>
      <c r="BK102" s="147">
        <f>ROUND(I102*H102,2)</f>
        <v>0</v>
      </c>
      <c r="BL102" s="14" t="s">
        <v>124</v>
      </c>
      <c r="BM102" s="146" t="s">
        <v>152</v>
      </c>
    </row>
    <row r="103" spans="1:65" s="2" customFormat="1">
      <c r="A103" s="29"/>
      <c r="B103" s="30"/>
      <c r="C103" s="29"/>
      <c r="D103" s="148" t="s">
        <v>126</v>
      </c>
      <c r="E103" s="29"/>
      <c r="F103" s="149" t="s">
        <v>153</v>
      </c>
      <c r="G103" s="29"/>
      <c r="H103" s="29"/>
      <c r="I103" s="150"/>
      <c r="J103" s="29"/>
      <c r="K103" s="29"/>
      <c r="L103" s="30"/>
      <c r="M103" s="151"/>
      <c r="N103" s="152"/>
      <c r="O103" s="50"/>
      <c r="P103" s="50"/>
      <c r="Q103" s="50"/>
      <c r="R103" s="50"/>
      <c r="S103" s="50"/>
      <c r="T103" s="51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4" t="s">
        <v>126</v>
      </c>
      <c r="AU103" s="14" t="s">
        <v>83</v>
      </c>
    </row>
    <row r="104" spans="1:65" s="2" customFormat="1" ht="19.5">
      <c r="A104" s="29"/>
      <c r="B104" s="30"/>
      <c r="C104" s="29"/>
      <c r="D104" s="153" t="s">
        <v>132</v>
      </c>
      <c r="E104" s="29"/>
      <c r="F104" s="154" t="s">
        <v>154</v>
      </c>
      <c r="G104" s="29"/>
      <c r="H104" s="29"/>
      <c r="I104" s="150"/>
      <c r="J104" s="29"/>
      <c r="K104" s="29"/>
      <c r="L104" s="30"/>
      <c r="M104" s="151"/>
      <c r="N104" s="152"/>
      <c r="O104" s="50"/>
      <c r="P104" s="50"/>
      <c r="Q104" s="50"/>
      <c r="R104" s="50"/>
      <c r="S104" s="50"/>
      <c r="T104" s="51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132</v>
      </c>
      <c r="AU104" s="14" t="s">
        <v>83</v>
      </c>
    </row>
    <row r="105" spans="1:65" s="2" customFormat="1" ht="37.9" customHeight="1">
      <c r="A105" s="29"/>
      <c r="B105" s="134"/>
      <c r="C105" s="135" t="s">
        <v>155</v>
      </c>
      <c r="D105" s="135" t="s">
        <v>119</v>
      </c>
      <c r="E105" s="136" t="s">
        <v>156</v>
      </c>
      <c r="F105" s="137" t="s">
        <v>157</v>
      </c>
      <c r="G105" s="138" t="s">
        <v>158</v>
      </c>
      <c r="H105" s="139">
        <v>3744.4</v>
      </c>
      <c r="I105" s="140"/>
      <c r="J105" s="141">
        <f>ROUND(I105*H105,2)</f>
        <v>0</v>
      </c>
      <c r="K105" s="137" t="s">
        <v>123</v>
      </c>
      <c r="L105" s="30"/>
      <c r="M105" s="142" t="s">
        <v>3</v>
      </c>
      <c r="N105" s="143" t="s">
        <v>44</v>
      </c>
      <c r="O105" s="50"/>
      <c r="P105" s="144">
        <f>O105*H105</f>
        <v>0</v>
      </c>
      <c r="Q105" s="144">
        <v>0</v>
      </c>
      <c r="R105" s="144">
        <f>Q105*H105</f>
        <v>0</v>
      </c>
      <c r="S105" s="144">
        <v>0</v>
      </c>
      <c r="T105" s="145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46" t="s">
        <v>124</v>
      </c>
      <c r="AT105" s="146" t="s">
        <v>119</v>
      </c>
      <c r="AU105" s="146" t="s">
        <v>83</v>
      </c>
      <c r="AY105" s="14" t="s">
        <v>117</v>
      </c>
      <c r="BE105" s="147">
        <f>IF(N105="základní",J105,0)</f>
        <v>0</v>
      </c>
      <c r="BF105" s="147">
        <f>IF(N105="snížená",J105,0)</f>
        <v>0</v>
      </c>
      <c r="BG105" s="147">
        <f>IF(N105="zákl. přenesená",J105,0)</f>
        <v>0</v>
      </c>
      <c r="BH105" s="147">
        <f>IF(N105="sníž. přenesená",J105,0)</f>
        <v>0</v>
      </c>
      <c r="BI105" s="147">
        <f>IF(N105="nulová",J105,0)</f>
        <v>0</v>
      </c>
      <c r="BJ105" s="14" t="s">
        <v>81</v>
      </c>
      <c r="BK105" s="147">
        <f>ROUND(I105*H105,2)</f>
        <v>0</v>
      </c>
      <c r="BL105" s="14" t="s">
        <v>124</v>
      </c>
      <c r="BM105" s="146" t="s">
        <v>159</v>
      </c>
    </row>
    <row r="106" spans="1:65" s="2" customFormat="1">
      <c r="A106" s="29"/>
      <c r="B106" s="30"/>
      <c r="C106" s="29"/>
      <c r="D106" s="148" t="s">
        <v>126</v>
      </c>
      <c r="E106" s="29"/>
      <c r="F106" s="149" t="s">
        <v>160</v>
      </c>
      <c r="G106" s="29"/>
      <c r="H106" s="29"/>
      <c r="I106" s="150"/>
      <c r="J106" s="29"/>
      <c r="K106" s="29"/>
      <c r="L106" s="30"/>
      <c r="M106" s="151"/>
      <c r="N106" s="152"/>
      <c r="O106" s="50"/>
      <c r="P106" s="50"/>
      <c r="Q106" s="50"/>
      <c r="R106" s="50"/>
      <c r="S106" s="50"/>
      <c r="T106" s="51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126</v>
      </c>
      <c r="AU106" s="14" t="s">
        <v>83</v>
      </c>
    </row>
    <row r="107" spans="1:65" s="2" customFormat="1" ht="16.5" customHeight="1">
      <c r="A107" s="29"/>
      <c r="B107" s="134"/>
      <c r="C107" s="155" t="s">
        <v>161</v>
      </c>
      <c r="D107" s="155" t="s">
        <v>162</v>
      </c>
      <c r="E107" s="156" t="s">
        <v>163</v>
      </c>
      <c r="F107" s="157" t="s">
        <v>164</v>
      </c>
      <c r="G107" s="158" t="s">
        <v>165</v>
      </c>
      <c r="H107" s="159">
        <v>74.888000000000005</v>
      </c>
      <c r="I107" s="160"/>
      <c r="J107" s="161">
        <f>ROUND(I107*H107,2)</f>
        <v>0</v>
      </c>
      <c r="K107" s="157" t="s">
        <v>123</v>
      </c>
      <c r="L107" s="162"/>
      <c r="M107" s="163" t="s">
        <v>3</v>
      </c>
      <c r="N107" s="164" t="s">
        <v>44</v>
      </c>
      <c r="O107" s="50"/>
      <c r="P107" s="144">
        <f>O107*H107</f>
        <v>0</v>
      </c>
      <c r="Q107" s="144">
        <v>1E-3</v>
      </c>
      <c r="R107" s="144">
        <f>Q107*H107</f>
        <v>7.488800000000001E-2</v>
      </c>
      <c r="S107" s="144">
        <v>0</v>
      </c>
      <c r="T107" s="145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6" t="s">
        <v>161</v>
      </c>
      <c r="AT107" s="146" t="s">
        <v>162</v>
      </c>
      <c r="AU107" s="146" t="s">
        <v>83</v>
      </c>
      <c r="AY107" s="14" t="s">
        <v>117</v>
      </c>
      <c r="BE107" s="147">
        <f>IF(N107="základní",J107,0)</f>
        <v>0</v>
      </c>
      <c r="BF107" s="147">
        <f>IF(N107="snížená",J107,0)</f>
        <v>0</v>
      </c>
      <c r="BG107" s="147">
        <f>IF(N107="zákl. přenesená",J107,0)</f>
        <v>0</v>
      </c>
      <c r="BH107" s="147">
        <f>IF(N107="sníž. přenesená",J107,0)</f>
        <v>0</v>
      </c>
      <c r="BI107" s="147">
        <f>IF(N107="nulová",J107,0)</f>
        <v>0</v>
      </c>
      <c r="BJ107" s="14" t="s">
        <v>81</v>
      </c>
      <c r="BK107" s="147">
        <f>ROUND(I107*H107,2)</f>
        <v>0</v>
      </c>
      <c r="BL107" s="14" t="s">
        <v>124</v>
      </c>
      <c r="BM107" s="146" t="s">
        <v>166</v>
      </c>
    </row>
    <row r="108" spans="1:65" s="2" customFormat="1">
      <c r="A108" s="29"/>
      <c r="B108" s="30"/>
      <c r="C108" s="29"/>
      <c r="D108" s="148" t="s">
        <v>126</v>
      </c>
      <c r="E108" s="29"/>
      <c r="F108" s="149" t="s">
        <v>167</v>
      </c>
      <c r="G108" s="29"/>
      <c r="H108" s="29"/>
      <c r="I108" s="150"/>
      <c r="J108" s="29"/>
      <c r="K108" s="29"/>
      <c r="L108" s="30"/>
      <c r="M108" s="151"/>
      <c r="N108" s="152"/>
      <c r="O108" s="50"/>
      <c r="P108" s="50"/>
      <c r="Q108" s="50"/>
      <c r="R108" s="50"/>
      <c r="S108" s="50"/>
      <c r="T108" s="51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4" t="s">
        <v>126</v>
      </c>
      <c r="AU108" s="14" t="s">
        <v>83</v>
      </c>
    </row>
    <row r="109" spans="1:65" s="2" customFormat="1" ht="16.5" customHeight="1">
      <c r="A109" s="29"/>
      <c r="B109" s="134"/>
      <c r="C109" s="155" t="s">
        <v>168</v>
      </c>
      <c r="D109" s="155" t="s">
        <v>162</v>
      </c>
      <c r="E109" s="156" t="s">
        <v>169</v>
      </c>
      <c r="F109" s="157" t="s">
        <v>170</v>
      </c>
      <c r="G109" s="158" t="s">
        <v>171</v>
      </c>
      <c r="H109" s="159">
        <v>6</v>
      </c>
      <c r="I109" s="160"/>
      <c r="J109" s="161">
        <f>ROUND(I109*H109,2)</f>
        <v>0</v>
      </c>
      <c r="K109" s="157" t="s">
        <v>3</v>
      </c>
      <c r="L109" s="162"/>
      <c r="M109" s="163" t="s">
        <v>3</v>
      </c>
      <c r="N109" s="164" t="s">
        <v>44</v>
      </c>
      <c r="O109" s="50"/>
      <c r="P109" s="144">
        <f>O109*H109</f>
        <v>0</v>
      </c>
      <c r="Q109" s="144">
        <v>1.4499999999999999E-3</v>
      </c>
      <c r="R109" s="144">
        <f>Q109*H109</f>
        <v>8.6999999999999994E-3</v>
      </c>
      <c r="S109" s="144">
        <v>0</v>
      </c>
      <c r="T109" s="145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6" t="s">
        <v>161</v>
      </c>
      <c r="AT109" s="146" t="s">
        <v>162</v>
      </c>
      <c r="AU109" s="146" t="s">
        <v>83</v>
      </c>
      <c r="AY109" s="14" t="s">
        <v>117</v>
      </c>
      <c r="BE109" s="147">
        <f>IF(N109="základní",J109,0)</f>
        <v>0</v>
      </c>
      <c r="BF109" s="147">
        <f>IF(N109="snížená",J109,0)</f>
        <v>0</v>
      </c>
      <c r="BG109" s="147">
        <f>IF(N109="zákl. přenesená",J109,0)</f>
        <v>0</v>
      </c>
      <c r="BH109" s="147">
        <f>IF(N109="sníž. přenesená",J109,0)</f>
        <v>0</v>
      </c>
      <c r="BI109" s="147">
        <f>IF(N109="nulová",J109,0)</f>
        <v>0</v>
      </c>
      <c r="BJ109" s="14" t="s">
        <v>81</v>
      </c>
      <c r="BK109" s="147">
        <f>ROUND(I109*H109,2)</f>
        <v>0</v>
      </c>
      <c r="BL109" s="14" t="s">
        <v>124</v>
      </c>
      <c r="BM109" s="146" t="s">
        <v>172</v>
      </c>
    </row>
    <row r="110" spans="1:65" s="2" customFormat="1" ht="33" customHeight="1">
      <c r="A110" s="29"/>
      <c r="B110" s="134"/>
      <c r="C110" s="135" t="s">
        <v>173</v>
      </c>
      <c r="D110" s="135" t="s">
        <v>119</v>
      </c>
      <c r="E110" s="136" t="s">
        <v>174</v>
      </c>
      <c r="F110" s="137" t="s">
        <v>175</v>
      </c>
      <c r="G110" s="138" t="s">
        <v>158</v>
      </c>
      <c r="H110" s="139">
        <v>3198</v>
      </c>
      <c r="I110" s="140"/>
      <c r="J110" s="141">
        <f>ROUND(I110*H110,2)</f>
        <v>0</v>
      </c>
      <c r="K110" s="137" t="s">
        <v>123</v>
      </c>
      <c r="L110" s="30"/>
      <c r="M110" s="142" t="s">
        <v>3</v>
      </c>
      <c r="N110" s="143" t="s">
        <v>44</v>
      </c>
      <c r="O110" s="50"/>
      <c r="P110" s="144">
        <f>O110*H110</f>
        <v>0</v>
      </c>
      <c r="Q110" s="144">
        <v>0</v>
      </c>
      <c r="R110" s="144">
        <f>Q110*H110</f>
        <v>0</v>
      </c>
      <c r="S110" s="144">
        <v>0</v>
      </c>
      <c r="T110" s="145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6" t="s">
        <v>124</v>
      </c>
      <c r="AT110" s="146" t="s">
        <v>119</v>
      </c>
      <c r="AU110" s="146" t="s">
        <v>83</v>
      </c>
      <c r="AY110" s="14" t="s">
        <v>117</v>
      </c>
      <c r="BE110" s="147">
        <f>IF(N110="základní",J110,0)</f>
        <v>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4" t="s">
        <v>81</v>
      </c>
      <c r="BK110" s="147">
        <f>ROUND(I110*H110,2)</f>
        <v>0</v>
      </c>
      <c r="BL110" s="14" t="s">
        <v>124</v>
      </c>
      <c r="BM110" s="146" t="s">
        <v>176</v>
      </c>
    </row>
    <row r="111" spans="1:65" s="2" customFormat="1">
      <c r="A111" s="29"/>
      <c r="B111" s="30"/>
      <c r="C111" s="29"/>
      <c r="D111" s="148" t="s">
        <v>126</v>
      </c>
      <c r="E111" s="29"/>
      <c r="F111" s="149" t="s">
        <v>177</v>
      </c>
      <c r="G111" s="29"/>
      <c r="H111" s="29"/>
      <c r="I111" s="150"/>
      <c r="J111" s="29"/>
      <c r="K111" s="29"/>
      <c r="L111" s="30"/>
      <c r="M111" s="151"/>
      <c r="N111" s="152"/>
      <c r="O111" s="50"/>
      <c r="P111" s="50"/>
      <c r="Q111" s="50"/>
      <c r="R111" s="50"/>
      <c r="S111" s="50"/>
      <c r="T111" s="51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4" t="s">
        <v>126</v>
      </c>
      <c r="AU111" s="14" t="s">
        <v>83</v>
      </c>
    </row>
    <row r="112" spans="1:65" s="2" customFormat="1" ht="16.5" customHeight="1">
      <c r="A112" s="29"/>
      <c r="B112" s="134"/>
      <c r="C112" s="135" t="s">
        <v>178</v>
      </c>
      <c r="D112" s="135" t="s">
        <v>119</v>
      </c>
      <c r="E112" s="136" t="s">
        <v>179</v>
      </c>
      <c r="F112" s="137" t="s">
        <v>180</v>
      </c>
      <c r="G112" s="138" t="s">
        <v>181</v>
      </c>
      <c r="H112" s="139">
        <v>1</v>
      </c>
      <c r="I112" s="140"/>
      <c r="J112" s="141">
        <f>ROUND(I112*H112,2)</f>
        <v>0</v>
      </c>
      <c r="K112" s="137" t="s">
        <v>3</v>
      </c>
      <c r="L112" s="30"/>
      <c r="M112" s="142" t="s">
        <v>3</v>
      </c>
      <c r="N112" s="143" t="s">
        <v>44</v>
      </c>
      <c r="O112" s="50"/>
      <c r="P112" s="144">
        <f>O112*H112</f>
        <v>0</v>
      </c>
      <c r="Q112" s="144">
        <v>0</v>
      </c>
      <c r="R112" s="144">
        <f>Q112*H112</f>
        <v>0</v>
      </c>
      <c r="S112" s="144">
        <v>0</v>
      </c>
      <c r="T112" s="145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46" t="s">
        <v>124</v>
      </c>
      <c r="AT112" s="146" t="s">
        <v>119</v>
      </c>
      <c r="AU112" s="146" t="s">
        <v>83</v>
      </c>
      <c r="AY112" s="14" t="s">
        <v>117</v>
      </c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4" t="s">
        <v>81</v>
      </c>
      <c r="BK112" s="147">
        <f>ROUND(I112*H112,2)</f>
        <v>0</v>
      </c>
      <c r="BL112" s="14" t="s">
        <v>124</v>
      </c>
      <c r="BM112" s="146" t="s">
        <v>182</v>
      </c>
    </row>
    <row r="113" spans="1:65" s="2" customFormat="1" ht="58.5">
      <c r="A113" s="29"/>
      <c r="B113" s="30"/>
      <c r="C113" s="29"/>
      <c r="D113" s="153" t="s">
        <v>132</v>
      </c>
      <c r="E113" s="29"/>
      <c r="F113" s="154" t="s">
        <v>183</v>
      </c>
      <c r="G113" s="29"/>
      <c r="H113" s="29"/>
      <c r="I113" s="150"/>
      <c r="J113" s="29"/>
      <c r="K113" s="29"/>
      <c r="L113" s="30"/>
      <c r="M113" s="151"/>
      <c r="N113" s="152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4" t="s">
        <v>132</v>
      </c>
      <c r="AU113" s="14" t="s">
        <v>83</v>
      </c>
    </row>
    <row r="114" spans="1:65" s="2" customFormat="1" ht="16.5" customHeight="1">
      <c r="A114" s="29"/>
      <c r="B114" s="134"/>
      <c r="C114" s="135" t="s">
        <v>184</v>
      </c>
      <c r="D114" s="135" t="s">
        <v>119</v>
      </c>
      <c r="E114" s="136" t="s">
        <v>185</v>
      </c>
      <c r="F114" s="137" t="s">
        <v>186</v>
      </c>
      <c r="G114" s="138" t="s">
        <v>122</v>
      </c>
      <c r="H114" s="139">
        <v>1297</v>
      </c>
      <c r="I114" s="140"/>
      <c r="J114" s="141">
        <f>ROUND(I114*H114,2)</f>
        <v>0</v>
      </c>
      <c r="K114" s="137" t="s">
        <v>3</v>
      </c>
      <c r="L114" s="30"/>
      <c r="M114" s="142" t="s">
        <v>3</v>
      </c>
      <c r="N114" s="143" t="s">
        <v>44</v>
      </c>
      <c r="O114" s="50"/>
      <c r="P114" s="144">
        <f>O114*H114</f>
        <v>0</v>
      </c>
      <c r="Q114" s="144">
        <v>0</v>
      </c>
      <c r="R114" s="144">
        <f>Q114*H114</f>
        <v>0</v>
      </c>
      <c r="S114" s="144">
        <v>0</v>
      </c>
      <c r="T114" s="145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6" t="s">
        <v>124</v>
      </c>
      <c r="AT114" s="146" t="s">
        <v>119</v>
      </c>
      <c r="AU114" s="146" t="s">
        <v>83</v>
      </c>
      <c r="AY114" s="14" t="s">
        <v>117</v>
      </c>
      <c r="BE114" s="147">
        <f>IF(N114="základní",J114,0)</f>
        <v>0</v>
      </c>
      <c r="BF114" s="147">
        <f>IF(N114="snížená",J114,0)</f>
        <v>0</v>
      </c>
      <c r="BG114" s="147">
        <f>IF(N114="zákl. přenesená",J114,0)</f>
        <v>0</v>
      </c>
      <c r="BH114" s="147">
        <f>IF(N114="sníž. přenesená",J114,0)</f>
        <v>0</v>
      </c>
      <c r="BI114" s="147">
        <f>IF(N114="nulová",J114,0)</f>
        <v>0</v>
      </c>
      <c r="BJ114" s="14" t="s">
        <v>81</v>
      </c>
      <c r="BK114" s="147">
        <f>ROUND(I114*H114,2)</f>
        <v>0</v>
      </c>
      <c r="BL114" s="14" t="s">
        <v>124</v>
      </c>
      <c r="BM114" s="146" t="s">
        <v>187</v>
      </c>
    </row>
    <row r="115" spans="1:65" s="2" customFormat="1" ht="29.25">
      <c r="A115" s="29"/>
      <c r="B115" s="30"/>
      <c r="C115" s="29"/>
      <c r="D115" s="153" t="s">
        <v>132</v>
      </c>
      <c r="E115" s="29"/>
      <c r="F115" s="154" t="s">
        <v>188</v>
      </c>
      <c r="G115" s="29"/>
      <c r="H115" s="29"/>
      <c r="I115" s="150"/>
      <c r="J115" s="29"/>
      <c r="K115" s="29"/>
      <c r="L115" s="30"/>
      <c r="M115" s="151"/>
      <c r="N115" s="152"/>
      <c r="O115" s="50"/>
      <c r="P115" s="50"/>
      <c r="Q115" s="50"/>
      <c r="R115" s="50"/>
      <c r="S115" s="50"/>
      <c r="T115" s="5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4" t="s">
        <v>132</v>
      </c>
      <c r="AU115" s="14" t="s">
        <v>83</v>
      </c>
    </row>
    <row r="116" spans="1:65" s="2" customFormat="1" ht="16.5" customHeight="1">
      <c r="A116" s="29"/>
      <c r="B116" s="134"/>
      <c r="C116" s="135" t="s">
        <v>189</v>
      </c>
      <c r="D116" s="135" t="s">
        <v>119</v>
      </c>
      <c r="E116" s="136" t="s">
        <v>190</v>
      </c>
      <c r="F116" s="137" t="s">
        <v>191</v>
      </c>
      <c r="G116" s="138" t="s">
        <v>122</v>
      </c>
      <c r="H116" s="139">
        <v>401</v>
      </c>
      <c r="I116" s="140"/>
      <c r="J116" s="141">
        <f>ROUND(I116*H116,2)</f>
        <v>0</v>
      </c>
      <c r="K116" s="137" t="s">
        <v>3</v>
      </c>
      <c r="L116" s="30"/>
      <c r="M116" s="142" t="s">
        <v>3</v>
      </c>
      <c r="N116" s="143" t="s">
        <v>44</v>
      </c>
      <c r="O116" s="50"/>
      <c r="P116" s="144">
        <f>O116*H116</f>
        <v>0</v>
      </c>
      <c r="Q116" s="144">
        <v>0</v>
      </c>
      <c r="R116" s="144">
        <f>Q116*H116</f>
        <v>0</v>
      </c>
      <c r="S116" s="144">
        <v>0</v>
      </c>
      <c r="T116" s="145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46" t="s">
        <v>124</v>
      </c>
      <c r="AT116" s="146" t="s">
        <v>119</v>
      </c>
      <c r="AU116" s="146" t="s">
        <v>83</v>
      </c>
      <c r="AY116" s="14" t="s">
        <v>117</v>
      </c>
      <c r="BE116" s="147">
        <f>IF(N116="základní",J116,0)</f>
        <v>0</v>
      </c>
      <c r="BF116" s="147">
        <f>IF(N116="snížená",J116,0)</f>
        <v>0</v>
      </c>
      <c r="BG116" s="147">
        <f>IF(N116="zákl. přenesená",J116,0)</f>
        <v>0</v>
      </c>
      <c r="BH116" s="147">
        <f>IF(N116="sníž. přenesená",J116,0)</f>
        <v>0</v>
      </c>
      <c r="BI116" s="147">
        <f>IF(N116="nulová",J116,0)</f>
        <v>0</v>
      </c>
      <c r="BJ116" s="14" t="s">
        <v>81</v>
      </c>
      <c r="BK116" s="147">
        <f>ROUND(I116*H116,2)</f>
        <v>0</v>
      </c>
      <c r="BL116" s="14" t="s">
        <v>124</v>
      </c>
      <c r="BM116" s="146" t="s">
        <v>192</v>
      </c>
    </row>
    <row r="117" spans="1:65" s="2" customFormat="1" ht="19.5">
      <c r="A117" s="29"/>
      <c r="B117" s="30"/>
      <c r="C117" s="29"/>
      <c r="D117" s="153" t="s">
        <v>132</v>
      </c>
      <c r="E117" s="29"/>
      <c r="F117" s="154" t="s">
        <v>193</v>
      </c>
      <c r="G117" s="29"/>
      <c r="H117" s="29"/>
      <c r="I117" s="150"/>
      <c r="J117" s="29"/>
      <c r="K117" s="29"/>
      <c r="L117" s="30"/>
      <c r="M117" s="151"/>
      <c r="N117" s="152"/>
      <c r="O117" s="50"/>
      <c r="P117" s="50"/>
      <c r="Q117" s="50"/>
      <c r="R117" s="50"/>
      <c r="S117" s="50"/>
      <c r="T117" s="51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132</v>
      </c>
      <c r="AU117" s="14" t="s">
        <v>83</v>
      </c>
    </row>
    <row r="118" spans="1:65" s="2" customFormat="1" ht="16.5" customHeight="1">
      <c r="A118" s="29"/>
      <c r="B118" s="134"/>
      <c r="C118" s="135" t="s">
        <v>194</v>
      </c>
      <c r="D118" s="135" t="s">
        <v>119</v>
      </c>
      <c r="E118" s="136" t="s">
        <v>195</v>
      </c>
      <c r="F118" s="137" t="s">
        <v>196</v>
      </c>
      <c r="G118" s="138" t="s">
        <v>122</v>
      </c>
      <c r="H118" s="139">
        <v>401</v>
      </c>
      <c r="I118" s="140"/>
      <c r="J118" s="141">
        <f>ROUND(I118*H118,2)</f>
        <v>0</v>
      </c>
      <c r="K118" s="137" t="s">
        <v>3</v>
      </c>
      <c r="L118" s="30"/>
      <c r="M118" s="142" t="s">
        <v>3</v>
      </c>
      <c r="N118" s="143" t="s">
        <v>44</v>
      </c>
      <c r="O118" s="50"/>
      <c r="P118" s="144">
        <f>O118*H118</f>
        <v>0</v>
      </c>
      <c r="Q118" s="144">
        <v>0</v>
      </c>
      <c r="R118" s="144">
        <f>Q118*H118</f>
        <v>0</v>
      </c>
      <c r="S118" s="144">
        <v>0</v>
      </c>
      <c r="T118" s="145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6" t="s">
        <v>124</v>
      </c>
      <c r="AT118" s="146" t="s">
        <v>119</v>
      </c>
      <c r="AU118" s="146" t="s">
        <v>83</v>
      </c>
      <c r="AY118" s="14" t="s">
        <v>117</v>
      </c>
      <c r="BE118" s="147">
        <f>IF(N118="základní",J118,0)</f>
        <v>0</v>
      </c>
      <c r="BF118" s="147">
        <f>IF(N118="snížená",J118,0)</f>
        <v>0</v>
      </c>
      <c r="BG118" s="147">
        <f>IF(N118="zákl. přenesená",J118,0)</f>
        <v>0</v>
      </c>
      <c r="BH118" s="147">
        <f>IF(N118="sníž. přenesená",J118,0)</f>
        <v>0</v>
      </c>
      <c r="BI118" s="147">
        <f>IF(N118="nulová",J118,0)</f>
        <v>0</v>
      </c>
      <c r="BJ118" s="14" t="s">
        <v>81</v>
      </c>
      <c r="BK118" s="147">
        <f>ROUND(I118*H118,2)</f>
        <v>0</v>
      </c>
      <c r="BL118" s="14" t="s">
        <v>124</v>
      </c>
      <c r="BM118" s="146" t="s">
        <v>197</v>
      </c>
    </row>
    <row r="119" spans="1:65" s="2" customFormat="1" ht="19.5">
      <c r="A119" s="29"/>
      <c r="B119" s="30"/>
      <c r="C119" s="29"/>
      <c r="D119" s="153" t="s">
        <v>132</v>
      </c>
      <c r="E119" s="29"/>
      <c r="F119" s="154" t="s">
        <v>198</v>
      </c>
      <c r="G119" s="29"/>
      <c r="H119" s="29"/>
      <c r="I119" s="150"/>
      <c r="J119" s="29"/>
      <c r="K119" s="29"/>
      <c r="L119" s="30"/>
      <c r="M119" s="151"/>
      <c r="N119" s="152"/>
      <c r="O119" s="50"/>
      <c r="P119" s="50"/>
      <c r="Q119" s="50"/>
      <c r="R119" s="50"/>
      <c r="S119" s="50"/>
      <c r="T119" s="51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132</v>
      </c>
      <c r="AU119" s="14" t="s">
        <v>83</v>
      </c>
    </row>
    <row r="120" spans="1:65" s="2" customFormat="1" ht="16.5" customHeight="1">
      <c r="A120" s="29"/>
      <c r="B120" s="134"/>
      <c r="C120" s="135" t="s">
        <v>9</v>
      </c>
      <c r="D120" s="135" t="s">
        <v>119</v>
      </c>
      <c r="E120" s="136" t="s">
        <v>199</v>
      </c>
      <c r="F120" s="137" t="s">
        <v>200</v>
      </c>
      <c r="G120" s="138" t="s">
        <v>181</v>
      </c>
      <c r="H120" s="139">
        <v>1</v>
      </c>
      <c r="I120" s="140"/>
      <c r="J120" s="141">
        <f>ROUND(I120*H120,2)</f>
        <v>0</v>
      </c>
      <c r="K120" s="137" t="s">
        <v>3</v>
      </c>
      <c r="L120" s="30"/>
      <c r="M120" s="142" t="s">
        <v>3</v>
      </c>
      <c r="N120" s="143" t="s">
        <v>44</v>
      </c>
      <c r="O120" s="50"/>
      <c r="P120" s="144">
        <f>O120*H120</f>
        <v>0</v>
      </c>
      <c r="Q120" s="144">
        <v>0</v>
      </c>
      <c r="R120" s="144">
        <f>Q120*H120</f>
        <v>0</v>
      </c>
      <c r="S120" s="144">
        <v>0</v>
      </c>
      <c r="T120" s="145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6" t="s">
        <v>124</v>
      </c>
      <c r="AT120" s="146" t="s">
        <v>119</v>
      </c>
      <c r="AU120" s="146" t="s">
        <v>83</v>
      </c>
      <c r="AY120" s="14" t="s">
        <v>117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4" t="s">
        <v>81</v>
      </c>
      <c r="BK120" s="147">
        <f>ROUND(I120*H120,2)</f>
        <v>0</v>
      </c>
      <c r="BL120" s="14" t="s">
        <v>124</v>
      </c>
      <c r="BM120" s="146" t="s">
        <v>201</v>
      </c>
    </row>
    <row r="121" spans="1:65" s="2" customFormat="1" ht="16.5" customHeight="1">
      <c r="A121" s="29"/>
      <c r="B121" s="134"/>
      <c r="C121" s="135" t="s">
        <v>202</v>
      </c>
      <c r="D121" s="135" t="s">
        <v>119</v>
      </c>
      <c r="E121" s="136" t="s">
        <v>203</v>
      </c>
      <c r="F121" s="137" t="s">
        <v>204</v>
      </c>
      <c r="G121" s="138" t="s">
        <v>205</v>
      </c>
      <c r="H121" s="139">
        <v>1530</v>
      </c>
      <c r="I121" s="140"/>
      <c r="J121" s="141">
        <f>ROUND(I121*H121,2)</f>
        <v>0</v>
      </c>
      <c r="K121" s="137" t="s">
        <v>3</v>
      </c>
      <c r="L121" s="30"/>
      <c r="M121" s="142" t="s">
        <v>3</v>
      </c>
      <c r="N121" s="143" t="s">
        <v>44</v>
      </c>
      <c r="O121" s="50"/>
      <c r="P121" s="144">
        <f>O121*H121</f>
        <v>0</v>
      </c>
      <c r="Q121" s="144">
        <v>0</v>
      </c>
      <c r="R121" s="144">
        <f>Q121*H121</f>
        <v>0</v>
      </c>
      <c r="S121" s="144">
        <v>0</v>
      </c>
      <c r="T121" s="145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6" t="s">
        <v>124</v>
      </c>
      <c r="AT121" s="146" t="s">
        <v>119</v>
      </c>
      <c r="AU121" s="146" t="s">
        <v>83</v>
      </c>
      <c r="AY121" s="14" t="s">
        <v>117</v>
      </c>
      <c r="BE121" s="147">
        <f>IF(N121="základní",J121,0)</f>
        <v>0</v>
      </c>
      <c r="BF121" s="147">
        <f>IF(N121="snížená",J121,0)</f>
        <v>0</v>
      </c>
      <c r="BG121" s="147">
        <f>IF(N121="zákl. přenesená",J121,0)</f>
        <v>0</v>
      </c>
      <c r="BH121" s="147">
        <f>IF(N121="sníž. přenesená",J121,0)</f>
        <v>0</v>
      </c>
      <c r="BI121" s="147">
        <f>IF(N121="nulová",J121,0)</f>
        <v>0</v>
      </c>
      <c r="BJ121" s="14" t="s">
        <v>81</v>
      </c>
      <c r="BK121" s="147">
        <f>ROUND(I121*H121,2)</f>
        <v>0</v>
      </c>
      <c r="BL121" s="14" t="s">
        <v>124</v>
      </c>
      <c r="BM121" s="146" t="s">
        <v>206</v>
      </c>
    </row>
    <row r="122" spans="1:65" s="2" customFormat="1" ht="29.25">
      <c r="A122" s="29"/>
      <c r="B122" s="30"/>
      <c r="C122" s="29"/>
      <c r="D122" s="153" t="s">
        <v>132</v>
      </c>
      <c r="E122" s="29"/>
      <c r="F122" s="154" t="s">
        <v>207</v>
      </c>
      <c r="G122" s="29"/>
      <c r="H122" s="29"/>
      <c r="I122" s="150"/>
      <c r="J122" s="29"/>
      <c r="K122" s="29"/>
      <c r="L122" s="30"/>
      <c r="M122" s="151"/>
      <c r="N122" s="152"/>
      <c r="O122" s="50"/>
      <c r="P122" s="50"/>
      <c r="Q122" s="50"/>
      <c r="R122" s="50"/>
      <c r="S122" s="50"/>
      <c r="T122" s="51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132</v>
      </c>
      <c r="AU122" s="14" t="s">
        <v>83</v>
      </c>
    </row>
    <row r="123" spans="1:65" s="2" customFormat="1" ht="16.5" customHeight="1">
      <c r="A123" s="29"/>
      <c r="B123" s="134"/>
      <c r="C123" s="135" t="s">
        <v>208</v>
      </c>
      <c r="D123" s="135" t="s">
        <v>119</v>
      </c>
      <c r="E123" s="136" t="s">
        <v>209</v>
      </c>
      <c r="F123" s="137" t="s">
        <v>210</v>
      </c>
      <c r="G123" s="138" t="s">
        <v>205</v>
      </c>
      <c r="H123" s="139">
        <v>766</v>
      </c>
      <c r="I123" s="140"/>
      <c r="J123" s="141">
        <f>ROUND(I123*H123,2)</f>
        <v>0</v>
      </c>
      <c r="K123" s="137" t="s">
        <v>3</v>
      </c>
      <c r="L123" s="30"/>
      <c r="M123" s="142" t="s">
        <v>3</v>
      </c>
      <c r="N123" s="143" t="s">
        <v>44</v>
      </c>
      <c r="O123" s="50"/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6" t="s">
        <v>124</v>
      </c>
      <c r="AT123" s="146" t="s">
        <v>119</v>
      </c>
      <c r="AU123" s="146" t="s">
        <v>83</v>
      </c>
      <c r="AY123" s="14" t="s">
        <v>117</v>
      </c>
      <c r="BE123" s="147">
        <f>IF(N123="základní",J123,0)</f>
        <v>0</v>
      </c>
      <c r="BF123" s="147">
        <f>IF(N123="snížená",J123,0)</f>
        <v>0</v>
      </c>
      <c r="BG123" s="147">
        <f>IF(N123="zákl. přenesená",J123,0)</f>
        <v>0</v>
      </c>
      <c r="BH123" s="147">
        <f>IF(N123="sníž. přenesená",J123,0)</f>
        <v>0</v>
      </c>
      <c r="BI123" s="147">
        <f>IF(N123="nulová",J123,0)</f>
        <v>0</v>
      </c>
      <c r="BJ123" s="14" t="s">
        <v>81</v>
      </c>
      <c r="BK123" s="147">
        <f>ROUND(I123*H123,2)</f>
        <v>0</v>
      </c>
      <c r="BL123" s="14" t="s">
        <v>124</v>
      </c>
      <c r="BM123" s="146" t="s">
        <v>211</v>
      </c>
    </row>
    <row r="124" spans="1:65" s="2" customFormat="1" ht="19.5">
      <c r="A124" s="29"/>
      <c r="B124" s="30"/>
      <c r="C124" s="29"/>
      <c r="D124" s="153" t="s">
        <v>132</v>
      </c>
      <c r="E124" s="29"/>
      <c r="F124" s="154" t="s">
        <v>212</v>
      </c>
      <c r="G124" s="29"/>
      <c r="H124" s="29"/>
      <c r="I124" s="150"/>
      <c r="J124" s="29"/>
      <c r="K124" s="29"/>
      <c r="L124" s="30"/>
      <c r="M124" s="151"/>
      <c r="N124" s="152"/>
      <c r="O124" s="50"/>
      <c r="P124" s="50"/>
      <c r="Q124" s="50"/>
      <c r="R124" s="50"/>
      <c r="S124" s="50"/>
      <c r="T124" s="51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132</v>
      </c>
      <c r="AU124" s="14" t="s">
        <v>83</v>
      </c>
    </row>
    <row r="125" spans="1:65" s="2" customFormat="1" ht="16.5" customHeight="1">
      <c r="A125" s="29"/>
      <c r="B125" s="134"/>
      <c r="C125" s="135" t="s">
        <v>213</v>
      </c>
      <c r="D125" s="135" t="s">
        <v>119</v>
      </c>
      <c r="E125" s="136" t="s">
        <v>214</v>
      </c>
      <c r="F125" s="137" t="s">
        <v>215</v>
      </c>
      <c r="G125" s="138" t="s">
        <v>216</v>
      </c>
      <c r="H125" s="139">
        <v>0.36599999999999999</v>
      </c>
      <c r="I125" s="140"/>
      <c r="J125" s="141">
        <f>ROUND(I125*H125,2)</f>
        <v>0</v>
      </c>
      <c r="K125" s="137" t="s">
        <v>3</v>
      </c>
      <c r="L125" s="30"/>
      <c r="M125" s="142" t="s">
        <v>3</v>
      </c>
      <c r="N125" s="143" t="s">
        <v>44</v>
      </c>
      <c r="O125" s="50"/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6" t="s">
        <v>124</v>
      </c>
      <c r="AT125" s="146" t="s">
        <v>119</v>
      </c>
      <c r="AU125" s="146" t="s">
        <v>83</v>
      </c>
      <c r="AY125" s="14" t="s">
        <v>117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4" t="s">
        <v>81</v>
      </c>
      <c r="BK125" s="147">
        <f>ROUND(I125*H125,2)</f>
        <v>0</v>
      </c>
      <c r="BL125" s="14" t="s">
        <v>124</v>
      </c>
      <c r="BM125" s="146" t="s">
        <v>217</v>
      </c>
    </row>
    <row r="126" spans="1:65" s="2" customFormat="1" ht="19.5">
      <c r="A126" s="29"/>
      <c r="B126" s="30"/>
      <c r="C126" s="29"/>
      <c r="D126" s="153" t="s">
        <v>132</v>
      </c>
      <c r="E126" s="29"/>
      <c r="F126" s="154" t="s">
        <v>218</v>
      </c>
      <c r="G126" s="29"/>
      <c r="H126" s="29"/>
      <c r="I126" s="150"/>
      <c r="J126" s="29"/>
      <c r="K126" s="29"/>
      <c r="L126" s="30"/>
      <c r="M126" s="151"/>
      <c r="N126" s="152"/>
      <c r="O126" s="50"/>
      <c r="P126" s="50"/>
      <c r="Q126" s="50"/>
      <c r="R126" s="50"/>
      <c r="S126" s="50"/>
      <c r="T126" s="51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132</v>
      </c>
      <c r="AU126" s="14" t="s">
        <v>83</v>
      </c>
    </row>
    <row r="127" spans="1:65" s="2" customFormat="1" ht="24.2" customHeight="1">
      <c r="A127" s="29"/>
      <c r="B127" s="134"/>
      <c r="C127" s="135" t="s">
        <v>219</v>
      </c>
      <c r="D127" s="135" t="s">
        <v>119</v>
      </c>
      <c r="E127" s="136" t="s">
        <v>220</v>
      </c>
      <c r="F127" s="137" t="s">
        <v>221</v>
      </c>
      <c r="G127" s="138" t="s">
        <v>205</v>
      </c>
      <c r="H127" s="139">
        <v>766</v>
      </c>
      <c r="I127" s="140"/>
      <c r="J127" s="141">
        <f>ROUND(I127*H127,2)</f>
        <v>0</v>
      </c>
      <c r="K127" s="137" t="s">
        <v>3</v>
      </c>
      <c r="L127" s="30"/>
      <c r="M127" s="142" t="s">
        <v>3</v>
      </c>
      <c r="N127" s="143" t="s">
        <v>44</v>
      </c>
      <c r="O127" s="50"/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6" t="s">
        <v>124</v>
      </c>
      <c r="AT127" s="146" t="s">
        <v>119</v>
      </c>
      <c r="AU127" s="146" t="s">
        <v>83</v>
      </c>
      <c r="AY127" s="14" t="s">
        <v>117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4" t="s">
        <v>81</v>
      </c>
      <c r="BK127" s="147">
        <f>ROUND(I127*H127,2)</f>
        <v>0</v>
      </c>
      <c r="BL127" s="14" t="s">
        <v>124</v>
      </c>
      <c r="BM127" s="146" t="s">
        <v>222</v>
      </c>
    </row>
    <row r="128" spans="1:65" s="12" customFormat="1" ht="22.9" customHeight="1">
      <c r="B128" s="121"/>
      <c r="D128" s="122" t="s">
        <v>72</v>
      </c>
      <c r="E128" s="132" t="s">
        <v>83</v>
      </c>
      <c r="F128" s="132" t="s">
        <v>223</v>
      </c>
      <c r="I128" s="124"/>
      <c r="J128" s="133">
        <f>BK128</f>
        <v>0</v>
      </c>
      <c r="L128" s="121"/>
      <c r="M128" s="126"/>
      <c r="N128" s="127"/>
      <c r="O128" s="127"/>
      <c r="P128" s="128">
        <f>SUM(P129:P134)</f>
        <v>0</v>
      </c>
      <c r="Q128" s="127"/>
      <c r="R128" s="128">
        <f>SUM(R129:R134)</f>
        <v>2.4959060400000004</v>
      </c>
      <c r="S128" s="127"/>
      <c r="T128" s="129">
        <f>SUM(T129:T134)</f>
        <v>0</v>
      </c>
      <c r="AR128" s="122" t="s">
        <v>81</v>
      </c>
      <c r="AT128" s="130" t="s">
        <v>72</v>
      </c>
      <c r="AU128" s="130" t="s">
        <v>81</v>
      </c>
      <c r="AY128" s="122" t="s">
        <v>117</v>
      </c>
      <c r="BK128" s="131">
        <f>SUM(BK129:BK134)</f>
        <v>0</v>
      </c>
    </row>
    <row r="129" spans="1:65" s="2" customFormat="1" ht="37.9" customHeight="1">
      <c r="A129" s="29"/>
      <c r="B129" s="134"/>
      <c r="C129" s="135" t="s">
        <v>224</v>
      </c>
      <c r="D129" s="135" t="s">
        <v>119</v>
      </c>
      <c r="E129" s="136" t="s">
        <v>225</v>
      </c>
      <c r="F129" s="137" t="s">
        <v>226</v>
      </c>
      <c r="G129" s="138" t="s">
        <v>158</v>
      </c>
      <c r="H129" s="139">
        <v>3198</v>
      </c>
      <c r="I129" s="140"/>
      <c r="J129" s="141">
        <f>ROUND(I129*H129,2)</f>
        <v>0</v>
      </c>
      <c r="K129" s="137" t="s">
        <v>123</v>
      </c>
      <c r="L129" s="30"/>
      <c r="M129" s="142" t="s">
        <v>3</v>
      </c>
      <c r="N129" s="143" t="s">
        <v>44</v>
      </c>
      <c r="O129" s="50"/>
      <c r="P129" s="144">
        <f>O129*H129</f>
        <v>0</v>
      </c>
      <c r="Q129" s="144">
        <v>1E-4</v>
      </c>
      <c r="R129" s="144">
        <f>Q129*H129</f>
        <v>0.31980000000000003</v>
      </c>
      <c r="S129" s="144">
        <v>0</v>
      </c>
      <c r="T129" s="14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6" t="s">
        <v>124</v>
      </c>
      <c r="AT129" s="146" t="s">
        <v>119</v>
      </c>
      <c r="AU129" s="146" t="s">
        <v>83</v>
      </c>
      <c r="AY129" s="14" t="s">
        <v>117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4" t="s">
        <v>81</v>
      </c>
      <c r="BK129" s="147">
        <f>ROUND(I129*H129,2)</f>
        <v>0</v>
      </c>
      <c r="BL129" s="14" t="s">
        <v>124</v>
      </c>
      <c r="BM129" s="146" t="s">
        <v>227</v>
      </c>
    </row>
    <row r="130" spans="1:65" s="2" customFormat="1">
      <c r="A130" s="29"/>
      <c r="B130" s="30"/>
      <c r="C130" s="29"/>
      <c r="D130" s="148" t="s">
        <v>126</v>
      </c>
      <c r="E130" s="29"/>
      <c r="F130" s="149" t="s">
        <v>228</v>
      </c>
      <c r="G130" s="29"/>
      <c r="H130" s="29"/>
      <c r="I130" s="150"/>
      <c r="J130" s="29"/>
      <c r="K130" s="29"/>
      <c r="L130" s="30"/>
      <c r="M130" s="151"/>
      <c r="N130" s="152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126</v>
      </c>
      <c r="AU130" s="14" t="s">
        <v>83</v>
      </c>
    </row>
    <row r="131" spans="1:65" s="2" customFormat="1" ht="24.2" customHeight="1">
      <c r="A131" s="29"/>
      <c r="B131" s="134"/>
      <c r="C131" s="155" t="s">
        <v>8</v>
      </c>
      <c r="D131" s="155" t="s">
        <v>162</v>
      </c>
      <c r="E131" s="156" t="s">
        <v>229</v>
      </c>
      <c r="F131" s="157" t="s">
        <v>230</v>
      </c>
      <c r="G131" s="158" t="s">
        <v>158</v>
      </c>
      <c r="H131" s="159">
        <v>3788.0309999999999</v>
      </c>
      <c r="I131" s="160"/>
      <c r="J131" s="161">
        <f>ROUND(I131*H131,2)</f>
        <v>0</v>
      </c>
      <c r="K131" s="157" t="s">
        <v>123</v>
      </c>
      <c r="L131" s="162"/>
      <c r="M131" s="163" t="s">
        <v>3</v>
      </c>
      <c r="N131" s="164" t="s">
        <v>44</v>
      </c>
      <c r="O131" s="50"/>
      <c r="P131" s="144">
        <f>O131*H131</f>
        <v>0</v>
      </c>
      <c r="Q131" s="144">
        <v>2.5000000000000001E-4</v>
      </c>
      <c r="R131" s="144">
        <f>Q131*H131</f>
        <v>0.94700775000000004</v>
      </c>
      <c r="S131" s="144">
        <v>0</v>
      </c>
      <c r="T131" s="14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6" t="s">
        <v>161</v>
      </c>
      <c r="AT131" s="146" t="s">
        <v>162</v>
      </c>
      <c r="AU131" s="146" t="s">
        <v>83</v>
      </c>
      <c r="AY131" s="14" t="s">
        <v>117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4" t="s">
        <v>81</v>
      </c>
      <c r="BK131" s="147">
        <f>ROUND(I131*H131,2)</f>
        <v>0</v>
      </c>
      <c r="BL131" s="14" t="s">
        <v>124</v>
      </c>
      <c r="BM131" s="146" t="s">
        <v>231</v>
      </c>
    </row>
    <row r="132" spans="1:65" s="2" customFormat="1">
      <c r="A132" s="29"/>
      <c r="B132" s="30"/>
      <c r="C132" s="29"/>
      <c r="D132" s="148" t="s">
        <v>126</v>
      </c>
      <c r="E132" s="29"/>
      <c r="F132" s="149" t="s">
        <v>232</v>
      </c>
      <c r="G132" s="29"/>
      <c r="H132" s="29"/>
      <c r="I132" s="150"/>
      <c r="J132" s="29"/>
      <c r="K132" s="29"/>
      <c r="L132" s="30"/>
      <c r="M132" s="151"/>
      <c r="N132" s="152"/>
      <c r="O132" s="50"/>
      <c r="P132" s="50"/>
      <c r="Q132" s="50"/>
      <c r="R132" s="50"/>
      <c r="S132" s="50"/>
      <c r="T132" s="51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126</v>
      </c>
      <c r="AU132" s="14" t="s">
        <v>83</v>
      </c>
    </row>
    <row r="133" spans="1:65" s="2" customFormat="1" ht="24.2" customHeight="1">
      <c r="A133" s="29"/>
      <c r="B133" s="134"/>
      <c r="C133" s="135" t="s">
        <v>233</v>
      </c>
      <c r="D133" s="135" t="s">
        <v>119</v>
      </c>
      <c r="E133" s="136" t="s">
        <v>234</v>
      </c>
      <c r="F133" s="137" t="s">
        <v>235</v>
      </c>
      <c r="G133" s="138" t="s">
        <v>122</v>
      </c>
      <c r="H133" s="139">
        <v>0.501</v>
      </c>
      <c r="I133" s="140"/>
      <c r="J133" s="141">
        <f>ROUND(I133*H133,2)</f>
        <v>0</v>
      </c>
      <c r="K133" s="137" t="s">
        <v>123</v>
      </c>
      <c r="L133" s="30"/>
      <c r="M133" s="142" t="s">
        <v>3</v>
      </c>
      <c r="N133" s="143" t="s">
        <v>44</v>
      </c>
      <c r="O133" s="50"/>
      <c r="P133" s="144">
        <f>O133*H133</f>
        <v>0</v>
      </c>
      <c r="Q133" s="144">
        <v>2.45329</v>
      </c>
      <c r="R133" s="144">
        <f>Q133*H133</f>
        <v>1.22909829</v>
      </c>
      <c r="S133" s="144">
        <v>0</v>
      </c>
      <c r="T133" s="14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6" t="s">
        <v>124</v>
      </c>
      <c r="AT133" s="146" t="s">
        <v>119</v>
      </c>
      <c r="AU133" s="146" t="s">
        <v>83</v>
      </c>
      <c r="AY133" s="14" t="s">
        <v>117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4" t="s">
        <v>81</v>
      </c>
      <c r="BK133" s="147">
        <f>ROUND(I133*H133,2)</f>
        <v>0</v>
      </c>
      <c r="BL133" s="14" t="s">
        <v>124</v>
      </c>
      <c r="BM133" s="146" t="s">
        <v>236</v>
      </c>
    </row>
    <row r="134" spans="1:65" s="2" customFormat="1">
      <c r="A134" s="29"/>
      <c r="B134" s="30"/>
      <c r="C134" s="29"/>
      <c r="D134" s="148" t="s">
        <v>126</v>
      </c>
      <c r="E134" s="29"/>
      <c r="F134" s="149" t="s">
        <v>237</v>
      </c>
      <c r="G134" s="29"/>
      <c r="H134" s="29"/>
      <c r="I134" s="150"/>
      <c r="J134" s="29"/>
      <c r="K134" s="29"/>
      <c r="L134" s="30"/>
      <c r="M134" s="151"/>
      <c r="N134" s="152"/>
      <c r="O134" s="50"/>
      <c r="P134" s="50"/>
      <c r="Q134" s="50"/>
      <c r="R134" s="50"/>
      <c r="S134" s="50"/>
      <c r="T134" s="51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126</v>
      </c>
      <c r="AU134" s="14" t="s">
        <v>83</v>
      </c>
    </row>
    <row r="135" spans="1:65" s="12" customFormat="1" ht="22.9" customHeight="1">
      <c r="B135" s="121"/>
      <c r="D135" s="122" t="s">
        <v>72</v>
      </c>
      <c r="E135" s="132" t="s">
        <v>134</v>
      </c>
      <c r="F135" s="132" t="s">
        <v>238</v>
      </c>
      <c r="I135" s="124"/>
      <c r="J135" s="133">
        <f>BK135</f>
        <v>0</v>
      </c>
      <c r="L135" s="121"/>
      <c r="M135" s="126"/>
      <c r="N135" s="127"/>
      <c r="O135" s="127"/>
      <c r="P135" s="128">
        <f>SUM(P136:P140)</f>
        <v>0</v>
      </c>
      <c r="Q135" s="127"/>
      <c r="R135" s="128">
        <f>SUM(R136:R140)</f>
        <v>4.6771199999999999E-2</v>
      </c>
      <c r="S135" s="127"/>
      <c r="T135" s="129">
        <f>SUM(T136:T140)</f>
        <v>0</v>
      </c>
      <c r="AR135" s="122" t="s">
        <v>81</v>
      </c>
      <c r="AT135" s="130" t="s">
        <v>72</v>
      </c>
      <c r="AU135" s="130" t="s">
        <v>81</v>
      </c>
      <c r="AY135" s="122" t="s">
        <v>117</v>
      </c>
      <c r="BK135" s="131">
        <f>SUM(BK136:BK140)</f>
        <v>0</v>
      </c>
    </row>
    <row r="136" spans="1:65" s="2" customFormat="1" ht="76.349999999999994" customHeight="1">
      <c r="A136" s="29"/>
      <c r="B136" s="134"/>
      <c r="C136" s="135" t="s">
        <v>239</v>
      </c>
      <c r="D136" s="135" t="s">
        <v>119</v>
      </c>
      <c r="E136" s="136" t="s">
        <v>240</v>
      </c>
      <c r="F136" s="137" t="s">
        <v>241</v>
      </c>
      <c r="G136" s="138" t="s">
        <v>158</v>
      </c>
      <c r="H136" s="139">
        <v>5.76</v>
      </c>
      <c r="I136" s="140"/>
      <c r="J136" s="141">
        <f>ROUND(I136*H136,2)</f>
        <v>0</v>
      </c>
      <c r="K136" s="137" t="s">
        <v>123</v>
      </c>
      <c r="L136" s="30"/>
      <c r="M136" s="142" t="s">
        <v>3</v>
      </c>
      <c r="N136" s="143" t="s">
        <v>44</v>
      </c>
      <c r="O136" s="50"/>
      <c r="P136" s="144">
        <f>O136*H136</f>
        <v>0</v>
      </c>
      <c r="Q136" s="144">
        <v>7.26E-3</v>
      </c>
      <c r="R136" s="144">
        <f>Q136*H136</f>
        <v>4.1817599999999996E-2</v>
      </c>
      <c r="S136" s="144">
        <v>0</v>
      </c>
      <c r="T136" s="14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6" t="s">
        <v>124</v>
      </c>
      <c r="AT136" s="146" t="s">
        <v>119</v>
      </c>
      <c r="AU136" s="146" t="s">
        <v>83</v>
      </c>
      <c r="AY136" s="14" t="s">
        <v>117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4" t="s">
        <v>81</v>
      </c>
      <c r="BK136" s="147">
        <f>ROUND(I136*H136,2)</f>
        <v>0</v>
      </c>
      <c r="BL136" s="14" t="s">
        <v>124</v>
      </c>
      <c r="BM136" s="146" t="s">
        <v>242</v>
      </c>
    </row>
    <row r="137" spans="1:65" s="2" customFormat="1">
      <c r="A137" s="29"/>
      <c r="B137" s="30"/>
      <c r="C137" s="29"/>
      <c r="D137" s="148" t="s">
        <v>126</v>
      </c>
      <c r="E137" s="29"/>
      <c r="F137" s="149" t="s">
        <v>243</v>
      </c>
      <c r="G137" s="29"/>
      <c r="H137" s="29"/>
      <c r="I137" s="150"/>
      <c r="J137" s="29"/>
      <c r="K137" s="29"/>
      <c r="L137" s="30"/>
      <c r="M137" s="151"/>
      <c r="N137" s="152"/>
      <c r="O137" s="50"/>
      <c r="P137" s="50"/>
      <c r="Q137" s="50"/>
      <c r="R137" s="50"/>
      <c r="S137" s="50"/>
      <c r="T137" s="51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126</v>
      </c>
      <c r="AU137" s="14" t="s">
        <v>83</v>
      </c>
    </row>
    <row r="138" spans="1:65" s="2" customFormat="1" ht="19.5">
      <c r="A138" s="29"/>
      <c r="B138" s="30"/>
      <c r="C138" s="29"/>
      <c r="D138" s="153" t="s">
        <v>132</v>
      </c>
      <c r="E138" s="29"/>
      <c r="F138" s="154" t="s">
        <v>244</v>
      </c>
      <c r="G138" s="29"/>
      <c r="H138" s="29"/>
      <c r="I138" s="150"/>
      <c r="J138" s="29"/>
      <c r="K138" s="29"/>
      <c r="L138" s="30"/>
      <c r="M138" s="151"/>
      <c r="N138" s="152"/>
      <c r="O138" s="50"/>
      <c r="P138" s="50"/>
      <c r="Q138" s="50"/>
      <c r="R138" s="50"/>
      <c r="S138" s="50"/>
      <c r="T138" s="51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132</v>
      </c>
      <c r="AU138" s="14" t="s">
        <v>83</v>
      </c>
    </row>
    <row r="139" spans="1:65" s="2" customFormat="1" ht="76.349999999999994" customHeight="1">
      <c r="A139" s="29"/>
      <c r="B139" s="134"/>
      <c r="C139" s="135" t="s">
        <v>245</v>
      </c>
      <c r="D139" s="135" t="s">
        <v>119</v>
      </c>
      <c r="E139" s="136" t="s">
        <v>246</v>
      </c>
      <c r="F139" s="137" t="s">
        <v>247</v>
      </c>
      <c r="G139" s="138" t="s">
        <v>158</v>
      </c>
      <c r="H139" s="139">
        <v>5.76</v>
      </c>
      <c r="I139" s="140"/>
      <c r="J139" s="141">
        <f>ROUND(I139*H139,2)</f>
        <v>0</v>
      </c>
      <c r="K139" s="137" t="s">
        <v>123</v>
      </c>
      <c r="L139" s="30"/>
      <c r="M139" s="142" t="s">
        <v>3</v>
      </c>
      <c r="N139" s="143" t="s">
        <v>44</v>
      </c>
      <c r="O139" s="50"/>
      <c r="P139" s="144">
        <f>O139*H139</f>
        <v>0</v>
      </c>
      <c r="Q139" s="144">
        <v>8.5999999999999998E-4</v>
      </c>
      <c r="R139" s="144">
        <f>Q139*H139</f>
        <v>4.9535999999999998E-3</v>
      </c>
      <c r="S139" s="144">
        <v>0</v>
      </c>
      <c r="T139" s="14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6" t="s">
        <v>124</v>
      </c>
      <c r="AT139" s="146" t="s">
        <v>119</v>
      </c>
      <c r="AU139" s="146" t="s">
        <v>83</v>
      </c>
      <c r="AY139" s="14" t="s">
        <v>117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4" t="s">
        <v>81</v>
      </c>
      <c r="BK139" s="147">
        <f>ROUND(I139*H139,2)</f>
        <v>0</v>
      </c>
      <c r="BL139" s="14" t="s">
        <v>124</v>
      </c>
      <c r="BM139" s="146" t="s">
        <v>248</v>
      </c>
    </row>
    <row r="140" spans="1:65" s="2" customFormat="1">
      <c r="A140" s="29"/>
      <c r="B140" s="30"/>
      <c r="C140" s="29"/>
      <c r="D140" s="148" t="s">
        <v>126</v>
      </c>
      <c r="E140" s="29"/>
      <c r="F140" s="149" t="s">
        <v>249</v>
      </c>
      <c r="G140" s="29"/>
      <c r="H140" s="29"/>
      <c r="I140" s="150"/>
      <c r="J140" s="29"/>
      <c r="K140" s="29"/>
      <c r="L140" s="30"/>
      <c r="M140" s="151"/>
      <c r="N140" s="152"/>
      <c r="O140" s="50"/>
      <c r="P140" s="50"/>
      <c r="Q140" s="50"/>
      <c r="R140" s="50"/>
      <c r="S140" s="50"/>
      <c r="T140" s="51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126</v>
      </c>
      <c r="AU140" s="14" t="s">
        <v>83</v>
      </c>
    </row>
    <row r="141" spans="1:65" s="12" customFormat="1" ht="22.9" customHeight="1">
      <c r="B141" s="121"/>
      <c r="D141" s="122" t="s">
        <v>72</v>
      </c>
      <c r="E141" s="132" t="s">
        <v>143</v>
      </c>
      <c r="F141" s="132" t="s">
        <v>250</v>
      </c>
      <c r="I141" s="124"/>
      <c r="J141" s="133">
        <f>BK141</f>
        <v>0</v>
      </c>
      <c r="L141" s="121"/>
      <c r="M141" s="126"/>
      <c r="N141" s="127"/>
      <c r="O141" s="127"/>
      <c r="P141" s="128">
        <f>SUM(P142:P160)</f>
        <v>0</v>
      </c>
      <c r="Q141" s="127"/>
      <c r="R141" s="128">
        <f>SUM(R142:R160)</f>
        <v>469.50200000000001</v>
      </c>
      <c r="S141" s="127"/>
      <c r="T141" s="129">
        <f>SUM(T142:T160)</f>
        <v>0</v>
      </c>
      <c r="AR141" s="122" t="s">
        <v>81</v>
      </c>
      <c r="AT141" s="130" t="s">
        <v>72</v>
      </c>
      <c r="AU141" s="130" t="s">
        <v>81</v>
      </c>
      <c r="AY141" s="122" t="s">
        <v>117</v>
      </c>
      <c r="BK141" s="131">
        <f>SUM(BK142:BK160)</f>
        <v>0</v>
      </c>
    </row>
    <row r="142" spans="1:65" s="2" customFormat="1" ht="33" customHeight="1">
      <c r="A142" s="29"/>
      <c r="B142" s="134"/>
      <c r="C142" s="135" t="s">
        <v>251</v>
      </c>
      <c r="D142" s="135" t="s">
        <v>119</v>
      </c>
      <c r="E142" s="136" t="s">
        <v>252</v>
      </c>
      <c r="F142" s="137" t="s">
        <v>253</v>
      </c>
      <c r="G142" s="138" t="s">
        <v>158</v>
      </c>
      <c r="H142" s="139">
        <v>2500</v>
      </c>
      <c r="I142" s="140"/>
      <c r="J142" s="141">
        <f>ROUND(I142*H142,2)</f>
        <v>0</v>
      </c>
      <c r="K142" s="137" t="s">
        <v>3</v>
      </c>
      <c r="L142" s="30"/>
      <c r="M142" s="142" t="s">
        <v>3</v>
      </c>
      <c r="N142" s="143" t="s">
        <v>44</v>
      </c>
      <c r="O142" s="50"/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6" t="s">
        <v>124</v>
      </c>
      <c r="AT142" s="146" t="s">
        <v>119</v>
      </c>
      <c r="AU142" s="146" t="s">
        <v>83</v>
      </c>
      <c r="AY142" s="14" t="s">
        <v>117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4" t="s">
        <v>81</v>
      </c>
      <c r="BK142" s="147">
        <f>ROUND(I142*H142,2)</f>
        <v>0</v>
      </c>
      <c r="BL142" s="14" t="s">
        <v>124</v>
      </c>
      <c r="BM142" s="146" t="s">
        <v>254</v>
      </c>
    </row>
    <row r="143" spans="1:65" s="2" customFormat="1" ht="19.5">
      <c r="A143" s="29"/>
      <c r="B143" s="30"/>
      <c r="C143" s="29"/>
      <c r="D143" s="153" t="s">
        <v>132</v>
      </c>
      <c r="E143" s="29"/>
      <c r="F143" s="154" t="s">
        <v>255</v>
      </c>
      <c r="G143" s="29"/>
      <c r="H143" s="29"/>
      <c r="I143" s="150"/>
      <c r="J143" s="29"/>
      <c r="K143" s="29"/>
      <c r="L143" s="30"/>
      <c r="M143" s="151"/>
      <c r="N143" s="152"/>
      <c r="O143" s="50"/>
      <c r="P143" s="50"/>
      <c r="Q143" s="50"/>
      <c r="R143" s="50"/>
      <c r="S143" s="50"/>
      <c r="T143" s="51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132</v>
      </c>
      <c r="AU143" s="14" t="s">
        <v>83</v>
      </c>
    </row>
    <row r="144" spans="1:65" s="2" customFormat="1" ht="33" customHeight="1">
      <c r="A144" s="29"/>
      <c r="B144" s="134"/>
      <c r="C144" s="135" t="s">
        <v>256</v>
      </c>
      <c r="D144" s="135" t="s">
        <v>119</v>
      </c>
      <c r="E144" s="136" t="s">
        <v>257</v>
      </c>
      <c r="F144" s="137" t="s">
        <v>258</v>
      </c>
      <c r="G144" s="138" t="s">
        <v>158</v>
      </c>
      <c r="H144" s="139">
        <v>2550</v>
      </c>
      <c r="I144" s="140"/>
      <c r="J144" s="141">
        <f>ROUND(I144*H144,2)</f>
        <v>0</v>
      </c>
      <c r="K144" s="137" t="s">
        <v>3</v>
      </c>
      <c r="L144" s="30"/>
      <c r="M144" s="142" t="s">
        <v>3</v>
      </c>
      <c r="N144" s="143" t="s">
        <v>44</v>
      </c>
      <c r="O144" s="50"/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6" t="s">
        <v>124</v>
      </c>
      <c r="AT144" s="146" t="s">
        <v>119</v>
      </c>
      <c r="AU144" s="146" t="s">
        <v>83</v>
      </c>
      <c r="AY144" s="14" t="s">
        <v>117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4" t="s">
        <v>81</v>
      </c>
      <c r="BK144" s="147">
        <f>ROUND(I144*H144,2)</f>
        <v>0</v>
      </c>
      <c r="BL144" s="14" t="s">
        <v>124</v>
      </c>
      <c r="BM144" s="146" t="s">
        <v>259</v>
      </c>
    </row>
    <row r="145" spans="1:65" s="2" customFormat="1" ht="29.25">
      <c r="A145" s="29"/>
      <c r="B145" s="30"/>
      <c r="C145" s="29"/>
      <c r="D145" s="153" t="s">
        <v>132</v>
      </c>
      <c r="E145" s="29"/>
      <c r="F145" s="154" t="s">
        <v>260</v>
      </c>
      <c r="G145" s="29"/>
      <c r="H145" s="29"/>
      <c r="I145" s="150"/>
      <c r="J145" s="29"/>
      <c r="K145" s="29"/>
      <c r="L145" s="30"/>
      <c r="M145" s="151"/>
      <c r="N145" s="152"/>
      <c r="O145" s="50"/>
      <c r="P145" s="50"/>
      <c r="Q145" s="50"/>
      <c r="R145" s="50"/>
      <c r="S145" s="50"/>
      <c r="T145" s="51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132</v>
      </c>
      <c r="AU145" s="14" t="s">
        <v>83</v>
      </c>
    </row>
    <row r="146" spans="1:65" s="2" customFormat="1" ht="37.9" customHeight="1">
      <c r="A146" s="29"/>
      <c r="B146" s="134"/>
      <c r="C146" s="135" t="s">
        <v>261</v>
      </c>
      <c r="D146" s="135" t="s">
        <v>119</v>
      </c>
      <c r="E146" s="136" t="s">
        <v>262</v>
      </c>
      <c r="F146" s="137" t="s">
        <v>263</v>
      </c>
      <c r="G146" s="138" t="s">
        <v>158</v>
      </c>
      <c r="H146" s="139">
        <v>2700</v>
      </c>
      <c r="I146" s="140"/>
      <c r="J146" s="141">
        <f>ROUND(I146*H146,2)</f>
        <v>0</v>
      </c>
      <c r="K146" s="137" t="s">
        <v>123</v>
      </c>
      <c r="L146" s="30"/>
      <c r="M146" s="142" t="s">
        <v>3</v>
      </c>
      <c r="N146" s="143" t="s">
        <v>44</v>
      </c>
      <c r="O146" s="50"/>
      <c r="P146" s="144">
        <f>O146*H146</f>
        <v>0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6" t="s">
        <v>124</v>
      </c>
      <c r="AT146" s="146" t="s">
        <v>119</v>
      </c>
      <c r="AU146" s="146" t="s">
        <v>83</v>
      </c>
      <c r="AY146" s="14" t="s">
        <v>117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4" t="s">
        <v>81</v>
      </c>
      <c r="BK146" s="147">
        <f>ROUND(I146*H146,2)</f>
        <v>0</v>
      </c>
      <c r="BL146" s="14" t="s">
        <v>124</v>
      </c>
      <c r="BM146" s="146" t="s">
        <v>264</v>
      </c>
    </row>
    <row r="147" spans="1:65" s="2" customFormat="1">
      <c r="A147" s="29"/>
      <c r="B147" s="30"/>
      <c r="C147" s="29"/>
      <c r="D147" s="148" t="s">
        <v>126</v>
      </c>
      <c r="E147" s="29"/>
      <c r="F147" s="149" t="s">
        <v>265</v>
      </c>
      <c r="G147" s="29"/>
      <c r="H147" s="29"/>
      <c r="I147" s="150"/>
      <c r="J147" s="29"/>
      <c r="K147" s="29"/>
      <c r="L147" s="30"/>
      <c r="M147" s="151"/>
      <c r="N147" s="152"/>
      <c r="O147" s="50"/>
      <c r="P147" s="50"/>
      <c r="Q147" s="50"/>
      <c r="R147" s="50"/>
      <c r="S147" s="50"/>
      <c r="T147" s="51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126</v>
      </c>
      <c r="AU147" s="14" t="s">
        <v>83</v>
      </c>
    </row>
    <row r="148" spans="1:65" s="2" customFormat="1" ht="19.5">
      <c r="A148" s="29"/>
      <c r="B148" s="30"/>
      <c r="C148" s="29"/>
      <c r="D148" s="153" t="s">
        <v>132</v>
      </c>
      <c r="E148" s="29"/>
      <c r="F148" s="154" t="s">
        <v>266</v>
      </c>
      <c r="G148" s="29"/>
      <c r="H148" s="29"/>
      <c r="I148" s="150"/>
      <c r="J148" s="29"/>
      <c r="K148" s="29"/>
      <c r="L148" s="30"/>
      <c r="M148" s="151"/>
      <c r="N148" s="152"/>
      <c r="O148" s="50"/>
      <c r="P148" s="50"/>
      <c r="Q148" s="50"/>
      <c r="R148" s="50"/>
      <c r="S148" s="50"/>
      <c r="T148" s="51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132</v>
      </c>
      <c r="AU148" s="14" t="s">
        <v>83</v>
      </c>
    </row>
    <row r="149" spans="1:65" s="2" customFormat="1" ht="24.2" customHeight="1">
      <c r="A149" s="29"/>
      <c r="B149" s="134"/>
      <c r="C149" s="135" t="s">
        <v>267</v>
      </c>
      <c r="D149" s="135" t="s">
        <v>119</v>
      </c>
      <c r="E149" s="136" t="s">
        <v>268</v>
      </c>
      <c r="F149" s="137" t="s">
        <v>269</v>
      </c>
      <c r="G149" s="138" t="s">
        <v>122</v>
      </c>
      <c r="H149" s="139">
        <v>181</v>
      </c>
      <c r="I149" s="140"/>
      <c r="J149" s="141">
        <f>ROUND(I149*H149,2)</f>
        <v>0</v>
      </c>
      <c r="K149" s="137" t="s">
        <v>3</v>
      </c>
      <c r="L149" s="30"/>
      <c r="M149" s="142" t="s">
        <v>3</v>
      </c>
      <c r="N149" s="143" t="s">
        <v>44</v>
      </c>
      <c r="O149" s="50"/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6" t="s">
        <v>124</v>
      </c>
      <c r="AT149" s="146" t="s">
        <v>119</v>
      </c>
      <c r="AU149" s="146" t="s">
        <v>83</v>
      </c>
      <c r="AY149" s="14" t="s">
        <v>117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4" t="s">
        <v>81</v>
      </c>
      <c r="BK149" s="147">
        <f>ROUND(I149*H149,2)</f>
        <v>0</v>
      </c>
      <c r="BL149" s="14" t="s">
        <v>124</v>
      </c>
      <c r="BM149" s="146" t="s">
        <v>270</v>
      </c>
    </row>
    <row r="150" spans="1:65" s="2" customFormat="1" ht="29.25">
      <c r="A150" s="29"/>
      <c r="B150" s="30"/>
      <c r="C150" s="29"/>
      <c r="D150" s="153" t="s">
        <v>132</v>
      </c>
      <c r="E150" s="29"/>
      <c r="F150" s="154" t="s">
        <v>271</v>
      </c>
      <c r="G150" s="29"/>
      <c r="H150" s="29"/>
      <c r="I150" s="150"/>
      <c r="J150" s="29"/>
      <c r="K150" s="29"/>
      <c r="L150" s="30"/>
      <c r="M150" s="151"/>
      <c r="N150" s="152"/>
      <c r="O150" s="50"/>
      <c r="P150" s="50"/>
      <c r="Q150" s="50"/>
      <c r="R150" s="50"/>
      <c r="S150" s="50"/>
      <c r="T150" s="51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132</v>
      </c>
      <c r="AU150" s="14" t="s">
        <v>83</v>
      </c>
    </row>
    <row r="151" spans="1:65" s="2" customFormat="1" ht="24.2" customHeight="1">
      <c r="A151" s="29"/>
      <c r="B151" s="134"/>
      <c r="C151" s="135" t="s">
        <v>272</v>
      </c>
      <c r="D151" s="135" t="s">
        <v>119</v>
      </c>
      <c r="E151" s="136" t="s">
        <v>273</v>
      </c>
      <c r="F151" s="137" t="s">
        <v>274</v>
      </c>
      <c r="G151" s="138" t="s">
        <v>158</v>
      </c>
      <c r="H151" s="139">
        <v>383</v>
      </c>
      <c r="I151" s="140"/>
      <c r="J151" s="141">
        <f>ROUND(I151*H151,2)</f>
        <v>0</v>
      </c>
      <c r="K151" s="137" t="s">
        <v>3</v>
      </c>
      <c r="L151" s="30"/>
      <c r="M151" s="142" t="s">
        <v>3</v>
      </c>
      <c r="N151" s="143" t="s">
        <v>44</v>
      </c>
      <c r="O151" s="50"/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6" t="s">
        <v>124</v>
      </c>
      <c r="AT151" s="146" t="s">
        <v>119</v>
      </c>
      <c r="AU151" s="146" t="s">
        <v>83</v>
      </c>
      <c r="AY151" s="14" t="s">
        <v>117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4" t="s">
        <v>81</v>
      </c>
      <c r="BK151" s="147">
        <f>ROUND(I151*H151,2)</f>
        <v>0</v>
      </c>
      <c r="BL151" s="14" t="s">
        <v>124</v>
      </c>
      <c r="BM151" s="146" t="s">
        <v>275</v>
      </c>
    </row>
    <row r="152" spans="1:65" s="2" customFormat="1" ht="29.25">
      <c r="A152" s="29"/>
      <c r="B152" s="30"/>
      <c r="C152" s="29"/>
      <c r="D152" s="153" t="s">
        <v>132</v>
      </c>
      <c r="E152" s="29"/>
      <c r="F152" s="154" t="s">
        <v>276</v>
      </c>
      <c r="G152" s="29"/>
      <c r="H152" s="29"/>
      <c r="I152" s="150"/>
      <c r="J152" s="29"/>
      <c r="K152" s="29"/>
      <c r="L152" s="30"/>
      <c r="M152" s="151"/>
      <c r="N152" s="152"/>
      <c r="O152" s="50"/>
      <c r="P152" s="50"/>
      <c r="Q152" s="50"/>
      <c r="R152" s="50"/>
      <c r="S152" s="50"/>
      <c r="T152" s="51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132</v>
      </c>
      <c r="AU152" s="14" t="s">
        <v>83</v>
      </c>
    </row>
    <row r="153" spans="1:65" s="2" customFormat="1" ht="24.2" customHeight="1">
      <c r="A153" s="29"/>
      <c r="B153" s="134"/>
      <c r="C153" s="135" t="s">
        <v>277</v>
      </c>
      <c r="D153" s="135" t="s">
        <v>119</v>
      </c>
      <c r="E153" s="136" t="s">
        <v>278</v>
      </c>
      <c r="F153" s="137" t="s">
        <v>279</v>
      </c>
      <c r="G153" s="138" t="s">
        <v>158</v>
      </c>
      <c r="H153" s="139">
        <v>5035</v>
      </c>
      <c r="I153" s="140"/>
      <c r="J153" s="141">
        <f>ROUND(I153*H153,2)</f>
        <v>0</v>
      </c>
      <c r="K153" s="137" t="s">
        <v>123</v>
      </c>
      <c r="L153" s="30"/>
      <c r="M153" s="142" t="s">
        <v>3</v>
      </c>
      <c r="N153" s="143" t="s">
        <v>44</v>
      </c>
      <c r="O153" s="50"/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6" t="s">
        <v>124</v>
      </c>
      <c r="AT153" s="146" t="s">
        <v>119</v>
      </c>
      <c r="AU153" s="146" t="s">
        <v>83</v>
      </c>
      <c r="AY153" s="14" t="s">
        <v>117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4" t="s">
        <v>81</v>
      </c>
      <c r="BK153" s="147">
        <f>ROUND(I153*H153,2)</f>
        <v>0</v>
      </c>
      <c r="BL153" s="14" t="s">
        <v>124</v>
      </c>
      <c r="BM153" s="146" t="s">
        <v>280</v>
      </c>
    </row>
    <row r="154" spans="1:65" s="2" customFormat="1">
      <c r="A154" s="29"/>
      <c r="B154" s="30"/>
      <c r="C154" s="29"/>
      <c r="D154" s="148" t="s">
        <v>126</v>
      </c>
      <c r="E154" s="29"/>
      <c r="F154" s="149" t="s">
        <v>281</v>
      </c>
      <c r="G154" s="29"/>
      <c r="H154" s="29"/>
      <c r="I154" s="150"/>
      <c r="J154" s="29"/>
      <c r="K154" s="29"/>
      <c r="L154" s="30"/>
      <c r="M154" s="151"/>
      <c r="N154" s="152"/>
      <c r="O154" s="50"/>
      <c r="P154" s="50"/>
      <c r="Q154" s="50"/>
      <c r="R154" s="50"/>
      <c r="S154" s="50"/>
      <c r="T154" s="51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126</v>
      </c>
      <c r="AU154" s="14" t="s">
        <v>83</v>
      </c>
    </row>
    <row r="155" spans="1:65" s="2" customFormat="1" ht="19.5">
      <c r="A155" s="29"/>
      <c r="B155" s="30"/>
      <c r="C155" s="29"/>
      <c r="D155" s="153" t="s">
        <v>132</v>
      </c>
      <c r="E155" s="29"/>
      <c r="F155" s="154" t="s">
        <v>282</v>
      </c>
      <c r="G155" s="29"/>
      <c r="H155" s="29"/>
      <c r="I155" s="150"/>
      <c r="J155" s="29"/>
      <c r="K155" s="29"/>
      <c r="L155" s="30"/>
      <c r="M155" s="151"/>
      <c r="N155" s="152"/>
      <c r="O155" s="50"/>
      <c r="P155" s="50"/>
      <c r="Q155" s="50"/>
      <c r="R155" s="50"/>
      <c r="S155" s="50"/>
      <c r="T155" s="51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132</v>
      </c>
      <c r="AU155" s="14" t="s">
        <v>83</v>
      </c>
    </row>
    <row r="156" spans="1:65" s="2" customFormat="1" ht="24.2" customHeight="1">
      <c r="A156" s="29"/>
      <c r="B156" s="134"/>
      <c r="C156" s="155" t="s">
        <v>283</v>
      </c>
      <c r="D156" s="155" t="s">
        <v>162</v>
      </c>
      <c r="E156" s="156" t="s">
        <v>284</v>
      </c>
      <c r="F156" s="157" t="s">
        <v>285</v>
      </c>
      <c r="G156" s="158" t="s">
        <v>158</v>
      </c>
      <c r="H156" s="159">
        <v>2829</v>
      </c>
      <c r="I156" s="160"/>
      <c r="J156" s="161">
        <f>ROUND(I156*H156,2)</f>
        <v>0</v>
      </c>
      <c r="K156" s="157" t="s">
        <v>123</v>
      </c>
      <c r="L156" s="162"/>
      <c r="M156" s="163" t="s">
        <v>3</v>
      </c>
      <c r="N156" s="164" t="s">
        <v>44</v>
      </c>
      <c r="O156" s="50"/>
      <c r="P156" s="144">
        <f>O156*H156</f>
        <v>0</v>
      </c>
      <c r="Q156" s="144">
        <v>3.7999999999999999E-2</v>
      </c>
      <c r="R156" s="144">
        <f>Q156*H156</f>
        <v>107.502</v>
      </c>
      <c r="S156" s="144">
        <v>0</v>
      </c>
      <c r="T156" s="14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6" t="s">
        <v>161</v>
      </c>
      <c r="AT156" s="146" t="s">
        <v>162</v>
      </c>
      <c r="AU156" s="146" t="s">
        <v>83</v>
      </c>
      <c r="AY156" s="14" t="s">
        <v>117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4" t="s">
        <v>81</v>
      </c>
      <c r="BK156" s="147">
        <f>ROUND(I156*H156,2)</f>
        <v>0</v>
      </c>
      <c r="BL156" s="14" t="s">
        <v>124</v>
      </c>
      <c r="BM156" s="146" t="s">
        <v>286</v>
      </c>
    </row>
    <row r="157" spans="1:65" s="2" customFormat="1">
      <c r="A157" s="29"/>
      <c r="B157" s="30"/>
      <c r="C157" s="29"/>
      <c r="D157" s="148" t="s">
        <v>126</v>
      </c>
      <c r="E157" s="29"/>
      <c r="F157" s="149" t="s">
        <v>287</v>
      </c>
      <c r="G157" s="29"/>
      <c r="H157" s="29"/>
      <c r="I157" s="150"/>
      <c r="J157" s="29"/>
      <c r="K157" s="29"/>
      <c r="L157" s="30"/>
      <c r="M157" s="151"/>
      <c r="N157" s="152"/>
      <c r="O157" s="50"/>
      <c r="P157" s="50"/>
      <c r="Q157" s="50"/>
      <c r="R157" s="50"/>
      <c r="S157" s="50"/>
      <c r="T157" s="51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126</v>
      </c>
      <c r="AU157" s="14" t="s">
        <v>83</v>
      </c>
    </row>
    <row r="158" spans="1:65" s="2" customFormat="1" ht="16.5" customHeight="1">
      <c r="A158" s="29"/>
      <c r="B158" s="134"/>
      <c r="C158" s="155" t="s">
        <v>288</v>
      </c>
      <c r="D158" s="155" t="s">
        <v>162</v>
      </c>
      <c r="E158" s="156" t="s">
        <v>289</v>
      </c>
      <c r="F158" s="157" t="s">
        <v>290</v>
      </c>
      <c r="G158" s="158" t="s">
        <v>205</v>
      </c>
      <c r="H158" s="159">
        <v>362</v>
      </c>
      <c r="I158" s="160"/>
      <c r="J158" s="161">
        <f>ROUND(I158*H158,2)</f>
        <v>0</v>
      </c>
      <c r="K158" s="157" t="s">
        <v>123</v>
      </c>
      <c r="L158" s="162"/>
      <c r="M158" s="163" t="s">
        <v>3</v>
      </c>
      <c r="N158" s="164" t="s">
        <v>44</v>
      </c>
      <c r="O158" s="50"/>
      <c r="P158" s="144">
        <f>O158*H158</f>
        <v>0</v>
      </c>
      <c r="Q158" s="144">
        <v>1</v>
      </c>
      <c r="R158" s="144">
        <f>Q158*H158</f>
        <v>362</v>
      </c>
      <c r="S158" s="144">
        <v>0</v>
      </c>
      <c r="T158" s="14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6" t="s">
        <v>161</v>
      </c>
      <c r="AT158" s="146" t="s">
        <v>162</v>
      </c>
      <c r="AU158" s="146" t="s">
        <v>83</v>
      </c>
      <c r="AY158" s="14" t="s">
        <v>117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4" t="s">
        <v>81</v>
      </c>
      <c r="BK158" s="147">
        <f>ROUND(I158*H158,2)</f>
        <v>0</v>
      </c>
      <c r="BL158" s="14" t="s">
        <v>124</v>
      </c>
      <c r="BM158" s="146" t="s">
        <v>291</v>
      </c>
    </row>
    <row r="159" spans="1:65" s="2" customFormat="1">
      <c r="A159" s="29"/>
      <c r="B159" s="30"/>
      <c r="C159" s="29"/>
      <c r="D159" s="148" t="s">
        <v>126</v>
      </c>
      <c r="E159" s="29"/>
      <c r="F159" s="149" t="s">
        <v>292</v>
      </c>
      <c r="G159" s="29"/>
      <c r="H159" s="29"/>
      <c r="I159" s="150"/>
      <c r="J159" s="29"/>
      <c r="K159" s="29"/>
      <c r="L159" s="30"/>
      <c r="M159" s="151"/>
      <c r="N159" s="152"/>
      <c r="O159" s="50"/>
      <c r="P159" s="50"/>
      <c r="Q159" s="50"/>
      <c r="R159" s="50"/>
      <c r="S159" s="50"/>
      <c r="T159" s="51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126</v>
      </c>
      <c r="AU159" s="14" t="s">
        <v>83</v>
      </c>
    </row>
    <row r="160" spans="1:65" s="2" customFormat="1" ht="29.25">
      <c r="A160" s="29"/>
      <c r="B160" s="30"/>
      <c r="C160" s="29"/>
      <c r="D160" s="153" t="s">
        <v>132</v>
      </c>
      <c r="E160" s="29"/>
      <c r="F160" s="154" t="s">
        <v>293</v>
      </c>
      <c r="G160" s="29"/>
      <c r="H160" s="29"/>
      <c r="I160" s="150"/>
      <c r="J160" s="29"/>
      <c r="K160" s="29"/>
      <c r="L160" s="30"/>
      <c r="M160" s="151"/>
      <c r="N160" s="152"/>
      <c r="O160" s="50"/>
      <c r="P160" s="50"/>
      <c r="Q160" s="50"/>
      <c r="R160" s="50"/>
      <c r="S160" s="50"/>
      <c r="T160" s="51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132</v>
      </c>
      <c r="AU160" s="14" t="s">
        <v>83</v>
      </c>
    </row>
    <row r="161" spans="1:65" s="12" customFormat="1" ht="22.9" customHeight="1">
      <c r="B161" s="121"/>
      <c r="D161" s="122" t="s">
        <v>72</v>
      </c>
      <c r="E161" s="132" t="s">
        <v>168</v>
      </c>
      <c r="F161" s="132" t="s">
        <v>294</v>
      </c>
      <c r="I161" s="124"/>
      <c r="J161" s="133">
        <f>BK161</f>
        <v>0</v>
      </c>
      <c r="L161" s="121"/>
      <c r="M161" s="126"/>
      <c r="N161" s="127"/>
      <c r="O161" s="127"/>
      <c r="P161" s="128">
        <f>P162</f>
        <v>0</v>
      </c>
      <c r="Q161" s="127"/>
      <c r="R161" s="128">
        <f>R162</f>
        <v>0</v>
      </c>
      <c r="S161" s="127"/>
      <c r="T161" s="129">
        <f>T162</f>
        <v>0</v>
      </c>
      <c r="AR161" s="122" t="s">
        <v>81</v>
      </c>
      <c r="AT161" s="130" t="s">
        <v>72</v>
      </c>
      <c r="AU161" s="130" t="s">
        <v>81</v>
      </c>
      <c r="AY161" s="122" t="s">
        <v>117</v>
      </c>
      <c r="BK161" s="131">
        <f>BK162</f>
        <v>0</v>
      </c>
    </row>
    <row r="162" spans="1:65" s="2" customFormat="1" ht="16.5" customHeight="1">
      <c r="A162" s="29"/>
      <c r="B162" s="134"/>
      <c r="C162" s="135" t="s">
        <v>295</v>
      </c>
      <c r="D162" s="135" t="s">
        <v>119</v>
      </c>
      <c r="E162" s="136" t="s">
        <v>296</v>
      </c>
      <c r="F162" s="137" t="s">
        <v>297</v>
      </c>
      <c r="G162" s="138" t="s">
        <v>158</v>
      </c>
      <c r="H162" s="139">
        <v>2829</v>
      </c>
      <c r="I162" s="140"/>
      <c r="J162" s="141">
        <f>ROUND(I162*H162,2)</f>
        <v>0</v>
      </c>
      <c r="K162" s="137" t="s">
        <v>3</v>
      </c>
      <c r="L162" s="30"/>
      <c r="M162" s="142" t="s">
        <v>3</v>
      </c>
      <c r="N162" s="143" t="s">
        <v>44</v>
      </c>
      <c r="O162" s="50"/>
      <c r="P162" s="144">
        <f>O162*H162</f>
        <v>0</v>
      </c>
      <c r="Q162" s="144">
        <v>0</v>
      </c>
      <c r="R162" s="144">
        <f>Q162*H162</f>
        <v>0</v>
      </c>
      <c r="S162" s="144">
        <v>0</v>
      </c>
      <c r="T162" s="14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6" t="s">
        <v>124</v>
      </c>
      <c r="AT162" s="146" t="s">
        <v>119</v>
      </c>
      <c r="AU162" s="146" t="s">
        <v>83</v>
      </c>
      <c r="AY162" s="14" t="s">
        <v>117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4" t="s">
        <v>81</v>
      </c>
      <c r="BK162" s="147">
        <f>ROUND(I162*H162,2)</f>
        <v>0</v>
      </c>
      <c r="BL162" s="14" t="s">
        <v>124</v>
      </c>
      <c r="BM162" s="146" t="s">
        <v>298</v>
      </c>
    </row>
    <row r="163" spans="1:65" s="12" customFormat="1" ht="22.9" customHeight="1">
      <c r="B163" s="121"/>
      <c r="D163" s="122" t="s">
        <v>72</v>
      </c>
      <c r="E163" s="132" t="s">
        <v>299</v>
      </c>
      <c r="F163" s="132" t="s">
        <v>300</v>
      </c>
      <c r="I163" s="124"/>
      <c r="J163" s="133">
        <f>BK163</f>
        <v>0</v>
      </c>
      <c r="L163" s="121"/>
      <c r="M163" s="126"/>
      <c r="N163" s="127"/>
      <c r="O163" s="127"/>
      <c r="P163" s="128">
        <f>SUM(P164:P166)</f>
        <v>0</v>
      </c>
      <c r="Q163" s="127"/>
      <c r="R163" s="128">
        <f>SUM(R164:R166)</f>
        <v>0</v>
      </c>
      <c r="S163" s="127"/>
      <c r="T163" s="129">
        <f>SUM(T164:T166)</f>
        <v>0</v>
      </c>
      <c r="AR163" s="122" t="s">
        <v>81</v>
      </c>
      <c r="AT163" s="130" t="s">
        <v>72</v>
      </c>
      <c r="AU163" s="130" t="s">
        <v>81</v>
      </c>
      <c r="AY163" s="122" t="s">
        <v>117</v>
      </c>
      <c r="BK163" s="131">
        <f>SUM(BK164:BK166)</f>
        <v>0</v>
      </c>
    </row>
    <row r="164" spans="1:65" s="2" customFormat="1" ht="21.75" customHeight="1">
      <c r="A164" s="29"/>
      <c r="B164" s="134"/>
      <c r="C164" s="135" t="s">
        <v>301</v>
      </c>
      <c r="D164" s="135" t="s">
        <v>119</v>
      </c>
      <c r="E164" s="136" t="s">
        <v>302</v>
      </c>
      <c r="F164" s="137" t="s">
        <v>303</v>
      </c>
      <c r="G164" s="138" t="s">
        <v>205</v>
      </c>
      <c r="H164" s="139">
        <v>764</v>
      </c>
      <c r="I164" s="140"/>
      <c r="J164" s="141">
        <f>ROUND(I164*H164,2)</f>
        <v>0</v>
      </c>
      <c r="K164" s="137" t="s">
        <v>3</v>
      </c>
      <c r="L164" s="30"/>
      <c r="M164" s="142" t="s">
        <v>3</v>
      </c>
      <c r="N164" s="143" t="s">
        <v>44</v>
      </c>
      <c r="O164" s="50"/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6" t="s">
        <v>124</v>
      </c>
      <c r="AT164" s="146" t="s">
        <v>119</v>
      </c>
      <c r="AU164" s="146" t="s">
        <v>83</v>
      </c>
      <c r="AY164" s="14" t="s">
        <v>117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81</v>
      </c>
      <c r="BK164" s="147">
        <f>ROUND(I164*H164,2)</f>
        <v>0</v>
      </c>
      <c r="BL164" s="14" t="s">
        <v>124</v>
      </c>
      <c r="BM164" s="146" t="s">
        <v>304</v>
      </c>
    </row>
    <row r="165" spans="1:65" s="2" customFormat="1" ht="19.5">
      <c r="A165" s="29"/>
      <c r="B165" s="30"/>
      <c r="C165" s="29"/>
      <c r="D165" s="153" t="s">
        <v>132</v>
      </c>
      <c r="E165" s="29"/>
      <c r="F165" s="154" t="s">
        <v>305</v>
      </c>
      <c r="G165" s="29"/>
      <c r="H165" s="29"/>
      <c r="I165" s="150"/>
      <c r="J165" s="29"/>
      <c r="K165" s="29"/>
      <c r="L165" s="30"/>
      <c r="M165" s="151"/>
      <c r="N165" s="152"/>
      <c r="O165" s="50"/>
      <c r="P165" s="50"/>
      <c r="Q165" s="50"/>
      <c r="R165" s="50"/>
      <c r="S165" s="50"/>
      <c r="T165" s="51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132</v>
      </c>
      <c r="AU165" s="14" t="s">
        <v>83</v>
      </c>
    </row>
    <row r="166" spans="1:65" s="2" customFormat="1" ht="16.5" customHeight="1">
      <c r="A166" s="29"/>
      <c r="B166" s="134"/>
      <c r="C166" s="135" t="s">
        <v>306</v>
      </c>
      <c r="D166" s="135" t="s">
        <v>119</v>
      </c>
      <c r="E166" s="136" t="s">
        <v>307</v>
      </c>
      <c r="F166" s="137" t="s">
        <v>308</v>
      </c>
      <c r="G166" s="138" t="s">
        <v>122</v>
      </c>
      <c r="H166" s="139">
        <v>382</v>
      </c>
      <c r="I166" s="140"/>
      <c r="J166" s="141">
        <f>ROUND(I166*H166,2)</f>
        <v>0</v>
      </c>
      <c r="K166" s="137" t="s">
        <v>3</v>
      </c>
      <c r="L166" s="30"/>
      <c r="M166" s="142" t="s">
        <v>3</v>
      </c>
      <c r="N166" s="143" t="s">
        <v>44</v>
      </c>
      <c r="O166" s="50"/>
      <c r="P166" s="144">
        <f>O166*H166</f>
        <v>0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6" t="s">
        <v>124</v>
      </c>
      <c r="AT166" s="146" t="s">
        <v>119</v>
      </c>
      <c r="AU166" s="146" t="s">
        <v>83</v>
      </c>
      <c r="AY166" s="14" t="s">
        <v>117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81</v>
      </c>
      <c r="BK166" s="147">
        <f>ROUND(I166*H166,2)</f>
        <v>0</v>
      </c>
      <c r="BL166" s="14" t="s">
        <v>124</v>
      </c>
      <c r="BM166" s="146" t="s">
        <v>309</v>
      </c>
    </row>
    <row r="167" spans="1:65" s="12" customFormat="1" ht="22.9" customHeight="1">
      <c r="B167" s="121"/>
      <c r="D167" s="122" t="s">
        <v>72</v>
      </c>
      <c r="E167" s="132" t="s">
        <v>310</v>
      </c>
      <c r="F167" s="132" t="s">
        <v>311</v>
      </c>
      <c r="I167" s="124"/>
      <c r="J167" s="133">
        <f>BK167</f>
        <v>0</v>
      </c>
      <c r="L167" s="121"/>
      <c r="M167" s="126"/>
      <c r="N167" s="127"/>
      <c r="O167" s="127"/>
      <c r="P167" s="128">
        <f>SUM(P168:P171)</f>
        <v>0</v>
      </c>
      <c r="Q167" s="127"/>
      <c r="R167" s="128">
        <f>SUM(R168:R171)</f>
        <v>0</v>
      </c>
      <c r="S167" s="127"/>
      <c r="T167" s="129">
        <f>SUM(T168:T171)</f>
        <v>0</v>
      </c>
      <c r="AR167" s="122" t="s">
        <v>81</v>
      </c>
      <c r="AT167" s="130" t="s">
        <v>72</v>
      </c>
      <c r="AU167" s="130" t="s">
        <v>81</v>
      </c>
      <c r="AY167" s="122" t="s">
        <v>117</v>
      </c>
      <c r="BK167" s="131">
        <f>SUM(BK168:BK171)</f>
        <v>0</v>
      </c>
    </row>
    <row r="168" spans="1:65" s="2" customFormat="1" ht="44.25" customHeight="1">
      <c r="A168" s="29"/>
      <c r="B168" s="134"/>
      <c r="C168" s="135" t="s">
        <v>312</v>
      </c>
      <c r="D168" s="135" t="s">
        <v>119</v>
      </c>
      <c r="E168" s="136" t="s">
        <v>313</v>
      </c>
      <c r="F168" s="137" t="s">
        <v>314</v>
      </c>
      <c r="G168" s="138" t="s">
        <v>205</v>
      </c>
      <c r="H168" s="139">
        <v>472.12799999999999</v>
      </c>
      <c r="I168" s="140"/>
      <c r="J168" s="141">
        <f>ROUND(I168*H168,2)</f>
        <v>0</v>
      </c>
      <c r="K168" s="137" t="s">
        <v>123</v>
      </c>
      <c r="L168" s="30"/>
      <c r="M168" s="142" t="s">
        <v>3</v>
      </c>
      <c r="N168" s="143" t="s">
        <v>44</v>
      </c>
      <c r="O168" s="50"/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6" t="s">
        <v>124</v>
      </c>
      <c r="AT168" s="146" t="s">
        <v>119</v>
      </c>
      <c r="AU168" s="146" t="s">
        <v>83</v>
      </c>
      <c r="AY168" s="14" t="s">
        <v>117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4" t="s">
        <v>81</v>
      </c>
      <c r="BK168" s="147">
        <f>ROUND(I168*H168,2)</f>
        <v>0</v>
      </c>
      <c r="BL168" s="14" t="s">
        <v>124</v>
      </c>
      <c r="BM168" s="146" t="s">
        <v>315</v>
      </c>
    </row>
    <row r="169" spans="1:65" s="2" customFormat="1">
      <c r="A169" s="29"/>
      <c r="B169" s="30"/>
      <c r="C169" s="29"/>
      <c r="D169" s="148" t="s">
        <v>126</v>
      </c>
      <c r="E169" s="29"/>
      <c r="F169" s="149" t="s">
        <v>316</v>
      </c>
      <c r="G169" s="29"/>
      <c r="H169" s="29"/>
      <c r="I169" s="150"/>
      <c r="J169" s="29"/>
      <c r="K169" s="29"/>
      <c r="L169" s="30"/>
      <c r="M169" s="151"/>
      <c r="N169" s="152"/>
      <c r="O169" s="50"/>
      <c r="P169" s="50"/>
      <c r="Q169" s="50"/>
      <c r="R169" s="50"/>
      <c r="S169" s="50"/>
      <c r="T169" s="51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126</v>
      </c>
      <c r="AU169" s="14" t="s">
        <v>83</v>
      </c>
    </row>
    <row r="170" spans="1:65" s="2" customFormat="1" ht="55.5" customHeight="1">
      <c r="A170" s="29"/>
      <c r="B170" s="134"/>
      <c r="C170" s="135" t="s">
        <v>317</v>
      </c>
      <c r="D170" s="135" t="s">
        <v>119</v>
      </c>
      <c r="E170" s="136" t="s">
        <v>318</v>
      </c>
      <c r="F170" s="137" t="s">
        <v>319</v>
      </c>
      <c r="G170" s="138" t="s">
        <v>205</v>
      </c>
      <c r="H170" s="139">
        <v>472.12799999999999</v>
      </c>
      <c r="I170" s="140"/>
      <c r="J170" s="141">
        <f>ROUND(I170*H170,2)</f>
        <v>0</v>
      </c>
      <c r="K170" s="137" t="s">
        <v>123</v>
      </c>
      <c r="L170" s="30"/>
      <c r="M170" s="142" t="s">
        <v>3</v>
      </c>
      <c r="N170" s="143" t="s">
        <v>44</v>
      </c>
      <c r="O170" s="50"/>
      <c r="P170" s="144">
        <f>O170*H170</f>
        <v>0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6" t="s">
        <v>124</v>
      </c>
      <c r="AT170" s="146" t="s">
        <v>119</v>
      </c>
      <c r="AU170" s="146" t="s">
        <v>83</v>
      </c>
      <c r="AY170" s="14" t="s">
        <v>117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81</v>
      </c>
      <c r="BK170" s="147">
        <f>ROUND(I170*H170,2)</f>
        <v>0</v>
      </c>
      <c r="BL170" s="14" t="s">
        <v>124</v>
      </c>
      <c r="BM170" s="146" t="s">
        <v>320</v>
      </c>
    </row>
    <row r="171" spans="1:65" s="2" customFormat="1">
      <c r="A171" s="29"/>
      <c r="B171" s="30"/>
      <c r="C171" s="29"/>
      <c r="D171" s="148" t="s">
        <v>126</v>
      </c>
      <c r="E171" s="29"/>
      <c r="F171" s="149" t="s">
        <v>321</v>
      </c>
      <c r="G171" s="29"/>
      <c r="H171" s="29"/>
      <c r="I171" s="150"/>
      <c r="J171" s="29"/>
      <c r="K171" s="29"/>
      <c r="L171" s="30"/>
      <c r="M171" s="165"/>
      <c r="N171" s="166"/>
      <c r="O171" s="167"/>
      <c r="P171" s="167"/>
      <c r="Q171" s="167"/>
      <c r="R171" s="167"/>
      <c r="S171" s="167"/>
      <c r="T171" s="168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126</v>
      </c>
      <c r="AU171" s="14" t="s">
        <v>83</v>
      </c>
    </row>
    <row r="172" spans="1:65" s="2" customFormat="1" ht="6.95" customHeight="1">
      <c r="A172" s="29"/>
      <c r="B172" s="39"/>
      <c r="C172" s="40"/>
      <c r="D172" s="40"/>
      <c r="E172" s="40"/>
      <c r="F172" s="40"/>
      <c r="G172" s="40"/>
      <c r="H172" s="40"/>
      <c r="I172" s="40"/>
      <c r="J172" s="40"/>
      <c r="K172" s="40"/>
      <c r="L172" s="30"/>
      <c r="M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</sheetData>
  <autoFilter ref="C86:K171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3" r:id="rId2" xr:uid="{00000000-0004-0000-0100-000001000000}"/>
    <hyperlink ref="F98" r:id="rId3" xr:uid="{00000000-0004-0000-0100-000002000000}"/>
    <hyperlink ref="F100" r:id="rId4" xr:uid="{00000000-0004-0000-0100-000003000000}"/>
    <hyperlink ref="F103" r:id="rId5" xr:uid="{00000000-0004-0000-0100-000004000000}"/>
    <hyperlink ref="F106" r:id="rId6" xr:uid="{00000000-0004-0000-0100-000005000000}"/>
    <hyperlink ref="F108" r:id="rId7" xr:uid="{00000000-0004-0000-0100-000006000000}"/>
    <hyperlink ref="F111" r:id="rId8" xr:uid="{00000000-0004-0000-0100-000007000000}"/>
    <hyperlink ref="F130" r:id="rId9" xr:uid="{00000000-0004-0000-0100-000008000000}"/>
    <hyperlink ref="F132" r:id="rId10" xr:uid="{00000000-0004-0000-0100-000009000000}"/>
    <hyperlink ref="F134" r:id="rId11" xr:uid="{00000000-0004-0000-0100-00000A000000}"/>
    <hyperlink ref="F137" r:id="rId12" xr:uid="{00000000-0004-0000-0100-00000B000000}"/>
    <hyperlink ref="F140" r:id="rId13" xr:uid="{00000000-0004-0000-0100-00000C000000}"/>
    <hyperlink ref="F147" r:id="rId14" xr:uid="{00000000-0004-0000-0100-00000D000000}"/>
    <hyperlink ref="F154" r:id="rId15" xr:uid="{00000000-0004-0000-0100-00000E000000}"/>
    <hyperlink ref="F157" r:id="rId16" xr:uid="{00000000-0004-0000-0100-00000F000000}"/>
    <hyperlink ref="F159" r:id="rId17" xr:uid="{00000000-0004-0000-0100-000010000000}"/>
    <hyperlink ref="F169" r:id="rId18" xr:uid="{00000000-0004-0000-0100-000011000000}"/>
    <hyperlink ref="F171" r:id="rId19" xr:uid="{00000000-0004-0000-0100-00001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7"/>
  <sheetViews>
    <sheetView showGridLines="0" tabSelected="1" topLeftCell="A80" workbookViewId="0">
      <selection activeCell="H98" sqref="H9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69" t="s">
        <v>6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87</v>
      </c>
      <c r="L4" s="17"/>
      <c r="M4" s="85" t="s">
        <v>11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17</v>
      </c>
      <c r="L6" s="17"/>
    </row>
    <row r="7" spans="1:46" s="1" customFormat="1" ht="26.25" customHeight="1">
      <c r="B7" s="17"/>
      <c r="E7" s="208" t="str">
        <f>'Rekapitulace stavby'!K6</f>
        <v>MORAVA,  VNOROVY - ZARAZICE - OPRAVA  ZPEVNĚNÍ  L.B.  HRÁZE</v>
      </c>
      <c r="F7" s="209"/>
      <c r="G7" s="209"/>
      <c r="H7" s="209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0" t="s">
        <v>322</v>
      </c>
      <c r="F9" s="207"/>
      <c r="G9" s="207"/>
      <c r="H9" s="207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stavby'!AN8</f>
        <v>7. 12. 2021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27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28</v>
      </c>
      <c r="F15" s="29"/>
      <c r="G15" s="29"/>
      <c r="H15" s="29"/>
      <c r="I15" s="24" t="s">
        <v>29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0" t="str">
        <f>'Rekapitulace stavby'!E14</f>
        <v>Vyplň údaj</v>
      </c>
      <c r="F18" s="199"/>
      <c r="G18" s="199"/>
      <c r="H18" s="199"/>
      <c r="I18" s="24" t="s">
        <v>29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26</v>
      </c>
      <c r="J20" s="22" t="s">
        <v>33</v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34</v>
      </c>
      <c r="F21" s="29"/>
      <c r="G21" s="29"/>
      <c r="H21" s="29"/>
      <c r="I21" s="24" t="s">
        <v>29</v>
      </c>
      <c r="J21" s="22" t="s">
        <v>3</v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24" t="s">
        <v>26</v>
      </c>
      <c r="J23" s="22" t="s">
        <v>33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29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37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03" t="s">
        <v>3</v>
      </c>
      <c r="F27" s="203"/>
      <c r="G27" s="203"/>
      <c r="H27" s="203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0" t="s">
        <v>39</v>
      </c>
      <c r="E30" s="29"/>
      <c r="F30" s="29"/>
      <c r="G30" s="29"/>
      <c r="H30" s="29"/>
      <c r="I30" s="29"/>
      <c r="J30" s="63">
        <f>ROUND(J82,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1" t="s">
        <v>43</v>
      </c>
      <c r="E33" s="24" t="s">
        <v>44</v>
      </c>
      <c r="F33" s="92">
        <f>ROUND((SUM(BE82:BE106)),  2)</f>
        <v>0</v>
      </c>
      <c r="G33" s="29"/>
      <c r="H33" s="29"/>
      <c r="I33" s="93">
        <v>0.21</v>
      </c>
      <c r="J33" s="92">
        <f>ROUND(((SUM(BE82:BE106))*I33),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45</v>
      </c>
      <c r="F34" s="92">
        <f>ROUND((SUM(BF82:BF106)),  2)</f>
        <v>0</v>
      </c>
      <c r="G34" s="29"/>
      <c r="H34" s="29"/>
      <c r="I34" s="93">
        <v>0.15</v>
      </c>
      <c r="J34" s="92">
        <f>ROUND(((SUM(BF82:BF106))*I34),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92">
        <f>ROUND((SUM(BG82:BG106)),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92">
        <f>ROUND((SUM(BH82:BH106)),  2)</f>
        <v>0</v>
      </c>
      <c r="G36" s="29"/>
      <c r="H36" s="29"/>
      <c r="I36" s="93">
        <v>0.15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92">
        <f>ROUND((SUM(BI82:BI106)),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4"/>
      <c r="D39" s="95" t="s">
        <v>49</v>
      </c>
      <c r="E39" s="52"/>
      <c r="F39" s="52"/>
      <c r="G39" s="96" t="s">
        <v>50</v>
      </c>
      <c r="H39" s="97" t="s">
        <v>51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hidden="1" customHeight="1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>
      <c r="A45" s="29"/>
      <c r="B45" s="30"/>
      <c r="C45" s="18" t="s">
        <v>90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26.25" hidden="1" customHeight="1">
      <c r="A48" s="29"/>
      <c r="B48" s="30"/>
      <c r="C48" s="29"/>
      <c r="D48" s="29"/>
      <c r="E48" s="208" t="str">
        <f>E7</f>
        <v>MORAVA,  VNOROVY - ZARAZICE - OPRAVA  ZPEVNĚNÍ  L.B.  HRÁZE</v>
      </c>
      <c r="F48" s="209"/>
      <c r="G48" s="209"/>
      <c r="H48" s="209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>
      <c r="A49" s="29"/>
      <c r="B49" s="30"/>
      <c r="C49" s="24" t="s">
        <v>88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hidden="1" customHeight="1">
      <c r="A50" s="29"/>
      <c r="B50" s="30"/>
      <c r="C50" s="29"/>
      <c r="D50" s="29"/>
      <c r="E50" s="180" t="str">
        <f>E9</f>
        <v>002 - Vedlejší a ostatní rozpočtové náklady</v>
      </c>
      <c r="F50" s="207"/>
      <c r="G50" s="207"/>
      <c r="H50" s="207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>
      <c r="A52" s="29"/>
      <c r="B52" s="30"/>
      <c r="C52" s="24" t="s">
        <v>21</v>
      </c>
      <c r="D52" s="29"/>
      <c r="E52" s="29"/>
      <c r="F52" s="22" t="str">
        <f>F12</f>
        <v>VNOROVY - ZARAZICE</v>
      </c>
      <c r="G52" s="29"/>
      <c r="H52" s="29"/>
      <c r="I52" s="24" t="s">
        <v>23</v>
      </c>
      <c r="J52" s="47" t="str">
        <f>IF(J12="","",J12)</f>
        <v>7. 12. 2021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>
      <c r="A54" s="29"/>
      <c r="B54" s="30"/>
      <c r="C54" s="24" t="s">
        <v>25</v>
      </c>
      <c r="D54" s="29"/>
      <c r="E54" s="29"/>
      <c r="F54" s="22" t="str">
        <f>E15</f>
        <v>Povodí Moravy, s.p.</v>
      </c>
      <c r="G54" s="29"/>
      <c r="H54" s="29"/>
      <c r="I54" s="24" t="s">
        <v>32</v>
      </c>
      <c r="J54" s="27" t="str">
        <f>E21</f>
        <v>KOINVEST, s.r.o.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>
      <c r="A55" s="29"/>
      <c r="B55" s="30"/>
      <c r="C55" s="24" t="s">
        <v>30</v>
      </c>
      <c r="D55" s="29"/>
      <c r="E55" s="29"/>
      <c r="F55" s="22" t="str">
        <f>IF(E18="","",E18)</f>
        <v>Vyplň údaj</v>
      </c>
      <c r="G55" s="29"/>
      <c r="H55" s="29"/>
      <c r="I55" s="24" t="s">
        <v>36</v>
      </c>
      <c r="J55" s="27" t="str">
        <f>E24</f>
        <v>KOINVEST, s.r.o.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>
      <c r="A57" s="29"/>
      <c r="B57" s="30"/>
      <c r="C57" s="100" t="s">
        <v>91</v>
      </c>
      <c r="D57" s="94"/>
      <c r="E57" s="94"/>
      <c r="F57" s="94"/>
      <c r="G57" s="94"/>
      <c r="H57" s="94"/>
      <c r="I57" s="94"/>
      <c r="J57" s="101" t="s">
        <v>92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>
      <c r="A59" s="29"/>
      <c r="B59" s="30"/>
      <c r="C59" s="102" t="s">
        <v>71</v>
      </c>
      <c r="D59" s="29"/>
      <c r="E59" s="29"/>
      <c r="F59" s="29"/>
      <c r="G59" s="29"/>
      <c r="H59" s="29"/>
      <c r="I59" s="29"/>
      <c r="J59" s="63">
        <f>J82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93</v>
      </c>
    </row>
    <row r="60" spans="1:47" s="9" customFormat="1" ht="24.95" hidden="1" customHeight="1">
      <c r="B60" s="103"/>
      <c r="D60" s="104" t="s">
        <v>323</v>
      </c>
      <c r="E60" s="105"/>
      <c r="F60" s="105"/>
      <c r="G60" s="105"/>
      <c r="H60" s="105"/>
      <c r="I60" s="105"/>
      <c r="J60" s="106">
        <f>J83</f>
        <v>0</v>
      </c>
      <c r="L60" s="103"/>
    </row>
    <row r="61" spans="1:47" s="10" customFormat="1" ht="19.899999999999999" hidden="1" customHeight="1">
      <c r="B61" s="107"/>
      <c r="D61" s="108" t="s">
        <v>324</v>
      </c>
      <c r="E61" s="109"/>
      <c r="F61" s="109"/>
      <c r="G61" s="109"/>
      <c r="H61" s="109"/>
      <c r="I61" s="109"/>
      <c r="J61" s="110">
        <f>J84</f>
        <v>0</v>
      </c>
      <c r="L61" s="107"/>
    </row>
    <row r="62" spans="1:47" s="10" customFormat="1" ht="19.899999999999999" hidden="1" customHeight="1">
      <c r="B62" s="107"/>
      <c r="D62" s="108" t="s">
        <v>325</v>
      </c>
      <c r="E62" s="109"/>
      <c r="F62" s="109"/>
      <c r="G62" s="109"/>
      <c r="H62" s="109"/>
      <c r="I62" s="109"/>
      <c r="J62" s="110">
        <f>J86</f>
        <v>0</v>
      </c>
      <c r="L62" s="107"/>
    </row>
    <row r="63" spans="1:47" s="2" customFormat="1" ht="21.75" hidden="1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6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hidden="1" customHeight="1">
      <c r="A64" s="29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86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hidden="1"/>
    <row r="66" spans="1:31" hidden="1"/>
    <row r="67" spans="1:31" hidden="1"/>
    <row r="68" spans="1:31" s="2" customFormat="1" ht="6.95" customHeight="1">
      <c r="A68" s="29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>
      <c r="A69" s="29"/>
      <c r="B69" s="30"/>
      <c r="C69" s="18" t="s">
        <v>102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>
      <c r="A71" s="29"/>
      <c r="B71" s="30"/>
      <c r="C71" s="24" t="s">
        <v>17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26.25" customHeight="1">
      <c r="A72" s="29"/>
      <c r="B72" s="30"/>
      <c r="C72" s="29"/>
      <c r="D72" s="29"/>
      <c r="E72" s="208" t="str">
        <f>E7</f>
        <v>MORAVA,  VNOROVY - ZARAZICE - OPRAVA  ZPEVNĚNÍ  L.B.  HRÁZE</v>
      </c>
      <c r="F72" s="209"/>
      <c r="G72" s="209"/>
      <c r="H72" s="209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4" t="s">
        <v>88</v>
      </c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180" t="str">
        <f>E9</f>
        <v>002 - Vedlejší a ostatní rozpočtové náklady</v>
      </c>
      <c r="F74" s="207"/>
      <c r="G74" s="207"/>
      <c r="H74" s="207"/>
      <c r="I74" s="29"/>
      <c r="J74" s="29"/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4" t="s">
        <v>21</v>
      </c>
      <c r="D76" s="29"/>
      <c r="E76" s="29"/>
      <c r="F76" s="22" t="str">
        <f>F12</f>
        <v>VNOROVY - ZARAZICE</v>
      </c>
      <c r="G76" s="29"/>
      <c r="H76" s="29"/>
      <c r="I76" s="24" t="s">
        <v>23</v>
      </c>
      <c r="J76" s="47" t="str">
        <f>IF(J12="","",J12)</f>
        <v>7. 12. 2021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4" t="s">
        <v>25</v>
      </c>
      <c r="D78" s="29"/>
      <c r="E78" s="29"/>
      <c r="F78" s="22" t="str">
        <f>E15</f>
        <v>Povodí Moravy, s.p.</v>
      </c>
      <c r="G78" s="29"/>
      <c r="H78" s="29"/>
      <c r="I78" s="24" t="s">
        <v>32</v>
      </c>
      <c r="J78" s="27" t="str">
        <f>E21</f>
        <v>KOINVEST, s.r.o.</v>
      </c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4" t="s">
        <v>30</v>
      </c>
      <c r="D79" s="29"/>
      <c r="E79" s="29"/>
      <c r="F79" s="22" t="str">
        <f>IF(E18="","",E18)</f>
        <v>Vyplň údaj</v>
      </c>
      <c r="G79" s="29"/>
      <c r="H79" s="29"/>
      <c r="I79" s="24" t="s">
        <v>36</v>
      </c>
      <c r="J79" s="27" t="str">
        <f>E24</f>
        <v>KOINVEST, s.r.o.</v>
      </c>
      <c r="K79" s="29"/>
      <c r="L79" s="86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6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1" customFormat="1" ht="29.25" customHeight="1">
      <c r="A81" s="111"/>
      <c r="B81" s="112"/>
      <c r="C81" s="113" t="s">
        <v>103</v>
      </c>
      <c r="D81" s="114" t="s">
        <v>58</v>
      </c>
      <c r="E81" s="114" t="s">
        <v>54</v>
      </c>
      <c r="F81" s="114" t="s">
        <v>55</v>
      </c>
      <c r="G81" s="114" t="s">
        <v>104</v>
      </c>
      <c r="H81" s="114" t="s">
        <v>105</v>
      </c>
      <c r="I81" s="114" t="s">
        <v>106</v>
      </c>
      <c r="J81" s="114" t="s">
        <v>92</v>
      </c>
      <c r="K81" s="115" t="s">
        <v>107</v>
      </c>
      <c r="L81" s="116"/>
      <c r="M81" s="54" t="s">
        <v>3</v>
      </c>
      <c r="N81" s="55" t="s">
        <v>43</v>
      </c>
      <c r="O81" s="55" t="s">
        <v>108</v>
      </c>
      <c r="P81" s="55" t="s">
        <v>109</v>
      </c>
      <c r="Q81" s="55" t="s">
        <v>110</v>
      </c>
      <c r="R81" s="55" t="s">
        <v>111</v>
      </c>
      <c r="S81" s="55" t="s">
        <v>112</v>
      </c>
      <c r="T81" s="56" t="s">
        <v>113</v>
      </c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</row>
    <row r="82" spans="1:65" s="2" customFormat="1" ht="22.9" customHeight="1">
      <c r="A82" s="29"/>
      <c r="B82" s="30"/>
      <c r="C82" s="61" t="s">
        <v>114</v>
      </c>
      <c r="D82" s="29"/>
      <c r="E82" s="29"/>
      <c r="F82" s="29"/>
      <c r="G82" s="29"/>
      <c r="H82" s="29"/>
      <c r="I82" s="29"/>
      <c r="J82" s="117">
        <f>BK82</f>
        <v>0</v>
      </c>
      <c r="K82" s="29"/>
      <c r="L82" s="30"/>
      <c r="M82" s="57"/>
      <c r="N82" s="48"/>
      <c r="O82" s="58"/>
      <c r="P82" s="118">
        <f>P83</f>
        <v>0</v>
      </c>
      <c r="Q82" s="58"/>
      <c r="R82" s="118">
        <f>R83</f>
        <v>0</v>
      </c>
      <c r="S82" s="58"/>
      <c r="T82" s="119">
        <f>T83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4" t="s">
        <v>72</v>
      </c>
      <c r="AU82" s="14" t="s">
        <v>93</v>
      </c>
      <c r="BK82" s="120">
        <f>BK83</f>
        <v>0</v>
      </c>
    </row>
    <row r="83" spans="1:65" s="12" customFormat="1" ht="25.9" customHeight="1">
      <c r="B83" s="121"/>
      <c r="D83" s="122" t="s">
        <v>72</v>
      </c>
      <c r="E83" s="123" t="s">
        <v>326</v>
      </c>
      <c r="F83" s="123" t="s">
        <v>327</v>
      </c>
      <c r="I83" s="124"/>
      <c r="J83" s="125">
        <f>BK83</f>
        <v>0</v>
      </c>
      <c r="L83" s="121"/>
      <c r="M83" s="126"/>
      <c r="N83" s="127"/>
      <c r="O83" s="127"/>
      <c r="P83" s="128">
        <f>P84+P86</f>
        <v>0</v>
      </c>
      <c r="Q83" s="127"/>
      <c r="R83" s="128">
        <f>R84+R86</f>
        <v>0</v>
      </c>
      <c r="S83" s="127"/>
      <c r="T83" s="129">
        <f>T84+T86</f>
        <v>0</v>
      </c>
      <c r="AR83" s="122" t="s">
        <v>143</v>
      </c>
      <c r="AT83" s="130" t="s">
        <v>72</v>
      </c>
      <c r="AU83" s="130" t="s">
        <v>73</v>
      </c>
      <c r="AY83" s="122" t="s">
        <v>117</v>
      </c>
      <c r="BK83" s="131">
        <f>BK84+BK86</f>
        <v>0</v>
      </c>
    </row>
    <row r="84" spans="1:65" s="12" customFormat="1" ht="22.9" customHeight="1">
      <c r="B84" s="121"/>
      <c r="D84" s="122" t="s">
        <v>72</v>
      </c>
      <c r="E84" s="132" t="s">
        <v>328</v>
      </c>
      <c r="F84" s="132" t="s">
        <v>329</v>
      </c>
      <c r="I84" s="124"/>
      <c r="J84" s="133">
        <f>BK84</f>
        <v>0</v>
      </c>
      <c r="L84" s="121"/>
      <c r="M84" s="126"/>
      <c r="N84" s="127"/>
      <c r="O84" s="127"/>
      <c r="P84" s="128">
        <f>P85</f>
        <v>0</v>
      </c>
      <c r="Q84" s="127"/>
      <c r="R84" s="128">
        <f>R85</f>
        <v>0</v>
      </c>
      <c r="S84" s="127"/>
      <c r="T84" s="129">
        <f>T85</f>
        <v>0</v>
      </c>
      <c r="AR84" s="122" t="s">
        <v>143</v>
      </c>
      <c r="AT84" s="130" t="s">
        <v>72</v>
      </c>
      <c r="AU84" s="130" t="s">
        <v>81</v>
      </c>
      <c r="AY84" s="122" t="s">
        <v>117</v>
      </c>
      <c r="BK84" s="131">
        <f>BK85</f>
        <v>0</v>
      </c>
    </row>
    <row r="85" spans="1:65" s="2" customFormat="1" ht="49.15" customHeight="1">
      <c r="A85" s="29"/>
      <c r="B85" s="134"/>
      <c r="C85" s="135" t="s">
        <v>81</v>
      </c>
      <c r="D85" s="135" t="s">
        <v>119</v>
      </c>
      <c r="E85" s="136" t="s">
        <v>195</v>
      </c>
      <c r="F85" s="137" t="s">
        <v>330</v>
      </c>
      <c r="G85" s="138" t="s">
        <v>331</v>
      </c>
      <c r="H85" s="139">
        <v>1</v>
      </c>
      <c r="I85" s="140"/>
      <c r="J85" s="141">
        <f>ROUND(I85*H85,2)</f>
        <v>0</v>
      </c>
      <c r="K85" s="137" t="s">
        <v>3</v>
      </c>
      <c r="L85" s="30"/>
      <c r="M85" s="142" t="s">
        <v>3</v>
      </c>
      <c r="N85" s="143" t="s">
        <v>44</v>
      </c>
      <c r="O85" s="50"/>
      <c r="P85" s="144">
        <f>O85*H85</f>
        <v>0</v>
      </c>
      <c r="Q85" s="144">
        <v>0</v>
      </c>
      <c r="R85" s="144">
        <f>Q85*H85</f>
        <v>0</v>
      </c>
      <c r="S85" s="144">
        <v>0</v>
      </c>
      <c r="T85" s="145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6" t="s">
        <v>332</v>
      </c>
      <c r="AT85" s="146" t="s">
        <v>119</v>
      </c>
      <c r="AU85" s="146" t="s">
        <v>83</v>
      </c>
      <c r="AY85" s="14" t="s">
        <v>117</v>
      </c>
      <c r="BE85" s="147">
        <f>IF(N85="základní",J85,0)</f>
        <v>0</v>
      </c>
      <c r="BF85" s="147">
        <f>IF(N85="snížená",J85,0)</f>
        <v>0</v>
      </c>
      <c r="BG85" s="147">
        <f>IF(N85="zákl. přenesená",J85,0)</f>
        <v>0</v>
      </c>
      <c r="BH85" s="147">
        <f>IF(N85="sníž. přenesená",J85,0)</f>
        <v>0</v>
      </c>
      <c r="BI85" s="147">
        <f>IF(N85="nulová",J85,0)</f>
        <v>0</v>
      </c>
      <c r="BJ85" s="14" t="s">
        <v>81</v>
      </c>
      <c r="BK85" s="147">
        <f>ROUND(I85*H85,2)</f>
        <v>0</v>
      </c>
      <c r="BL85" s="14" t="s">
        <v>332</v>
      </c>
      <c r="BM85" s="146" t="s">
        <v>333</v>
      </c>
    </row>
    <row r="86" spans="1:65" s="12" customFormat="1" ht="22.9" customHeight="1">
      <c r="B86" s="121"/>
      <c r="D86" s="122" t="s">
        <v>72</v>
      </c>
      <c r="E86" s="132" t="s">
        <v>334</v>
      </c>
      <c r="F86" s="132" t="s">
        <v>335</v>
      </c>
      <c r="I86" s="124"/>
      <c r="J86" s="133">
        <f>BK86</f>
        <v>0</v>
      </c>
      <c r="L86" s="121"/>
      <c r="M86" s="126"/>
      <c r="N86" s="127"/>
      <c r="O86" s="127"/>
      <c r="P86" s="128">
        <f>SUM(P87:P106)</f>
        <v>0</v>
      </c>
      <c r="Q86" s="127"/>
      <c r="R86" s="128">
        <f>SUM(R87:R106)</f>
        <v>0</v>
      </c>
      <c r="S86" s="127"/>
      <c r="T86" s="129">
        <f>SUM(T87:T106)</f>
        <v>0</v>
      </c>
      <c r="AR86" s="122" t="s">
        <v>143</v>
      </c>
      <c r="AT86" s="130" t="s">
        <v>72</v>
      </c>
      <c r="AU86" s="130" t="s">
        <v>81</v>
      </c>
      <c r="AY86" s="122" t="s">
        <v>117</v>
      </c>
      <c r="BK86" s="131">
        <f>SUM(BK87:BK106)</f>
        <v>0</v>
      </c>
    </row>
    <row r="87" spans="1:65" s="2" customFormat="1" ht="24.2" customHeight="1">
      <c r="A87" s="29"/>
      <c r="B87" s="134"/>
      <c r="C87" s="135" t="s">
        <v>83</v>
      </c>
      <c r="D87" s="135" t="s">
        <v>119</v>
      </c>
      <c r="E87" s="136" t="s">
        <v>179</v>
      </c>
      <c r="F87" s="137" t="s">
        <v>336</v>
      </c>
      <c r="G87" s="138" t="s">
        <v>331</v>
      </c>
      <c r="H87" s="139">
        <v>1</v>
      </c>
      <c r="I87" s="140"/>
      <c r="J87" s="141">
        <f>ROUND(I87*H87,2)</f>
        <v>0</v>
      </c>
      <c r="K87" s="137" t="s">
        <v>3</v>
      </c>
      <c r="L87" s="30"/>
      <c r="M87" s="142" t="s">
        <v>3</v>
      </c>
      <c r="N87" s="143" t="s">
        <v>44</v>
      </c>
      <c r="O87" s="50"/>
      <c r="P87" s="144">
        <f>O87*H87</f>
        <v>0</v>
      </c>
      <c r="Q87" s="144">
        <v>0</v>
      </c>
      <c r="R87" s="144">
        <f>Q87*H87</f>
        <v>0</v>
      </c>
      <c r="S87" s="144">
        <v>0</v>
      </c>
      <c r="T87" s="145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46" t="s">
        <v>332</v>
      </c>
      <c r="AT87" s="146" t="s">
        <v>119</v>
      </c>
      <c r="AU87" s="146" t="s">
        <v>83</v>
      </c>
      <c r="AY87" s="14" t="s">
        <v>117</v>
      </c>
      <c r="BE87" s="147">
        <f>IF(N87="základní",J87,0)</f>
        <v>0</v>
      </c>
      <c r="BF87" s="147">
        <f>IF(N87="snížená",J87,0)</f>
        <v>0</v>
      </c>
      <c r="BG87" s="147">
        <f>IF(N87="zákl. přenesená",J87,0)</f>
        <v>0</v>
      </c>
      <c r="BH87" s="147">
        <f>IF(N87="sníž. přenesená",J87,0)</f>
        <v>0</v>
      </c>
      <c r="BI87" s="147">
        <f>IF(N87="nulová",J87,0)</f>
        <v>0</v>
      </c>
      <c r="BJ87" s="14" t="s">
        <v>81</v>
      </c>
      <c r="BK87" s="147">
        <f>ROUND(I87*H87,2)</f>
        <v>0</v>
      </c>
      <c r="BL87" s="14" t="s">
        <v>332</v>
      </c>
      <c r="BM87" s="146" t="s">
        <v>337</v>
      </c>
    </row>
    <row r="88" spans="1:65" s="2" customFormat="1" ht="19.5">
      <c r="A88" s="29"/>
      <c r="B88" s="30"/>
      <c r="C88" s="29"/>
      <c r="D88" s="153" t="s">
        <v>132</v>
      </c>
      <c r="E88" s="29"/>
      <c r="F88" s="154" t="s">
        <v>338</v>
      </c>
      <c r="G88" s="29"/>
      <c r="H88" s="29"/>
      <c r="I88" s="150"/>
      <c r="J88" s="29"/>
      <c r="K88" s="29"/>
      <c r="L88" s="30"/>
      <c r="M88" s="151"/>
      <c r="N88" s="152"/>
      <c r="O88" s="50"/>
      <c r="P88" s="50"/>
      <c r="Q88" s="50"/>
      <c r="R88" s="50"/>
      <c r="S88" s="50"/>
      <c r="T88" s="51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4" t="s">
        <v>132</v>
      </c>
      <c r="AU88" s="14" t="s">
        <v>83</v>
      </c>
    </row>
    <row r="89" spans="1:65" s="2" customFormat="1" ht="49.15" customHeight="1">
      <c r="A89" s="29"/>
      <c r="B89" s="134"/>
      <c r="C89" s="135" t="s">
        <v>134</v>
      </c>
      <c r="D89" s="135" t="s">
        <v>119</v>
      </c>
      <c r="E89" s="136" t="s">
        <v>339</v>
      </c>
      <c r="F89" s="137" t="s">
        <v>340</v>
      </c>
      <c r="G89" s="138" t="s">
        <v>331</v>
      </c>
      <c r="H89" s="139">
        <v>1</v>
      </c>
      <c r="I89" s="140"/>
      <c r="J89" s="141">
        <f>ROUND(I89*H89,2)</f>
        <v>0</v>
      </c>
      <c r="K89" s="137" t="s">
        <v>3</v>
      </c>
      <c r="L89" s="30"/>
      <c r="M89" s="142" t="s">
        <v>3</v>
      </c>
      <c r="N89" s="143" t="s">
        <v>44</v>
      </c>
      <c r="O89" s="50"/>
      <c r="P89" s="144">
        <f>O89*H89</f>
        <v>0</v>
      </c>
      <c r="Q89" s="144">
        <v>0</v>
      </c>
      <c r="R89" s="144">
        <f>Q89*H89</f>
        <v>0</v>
      </c>
      <c r="S89" s="144">
        <v>0</v>
      </c>
      <c r="T89" s="145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6" t="s">
        <v>332</v>
      </c>
      <c r="AT89" s="146" t="s">
        <v>119</v>
      </c>
      <c r="AU89" s="146" t="s">
        <v>83</v>
      </c>
      <c r="AY89" s="14" t="s">
        <v>117</v>
      </c>
      <c r="BE89" s="147">
        <f>IF(N89="základní",J89,0)</f>
        <v>0</v>
      </c>
      <c r="BF89" s="147">
        <f>IF(N89="snížená",J89,0)</f>
        <v>0</v>
      </c>
      <c r="BG89" s="147">
        <f>IF(N89="zákl. přenesená",J89,0)</f>
        <v>0</v>
      </c>
      <c r="BH89" s="147">
        <f>IF(N89="sníž. přenesená",J89,0)</f>
        <v>0</v>
      </c>
      <c r="BI89" s="147">
        <f>IF(N89="nulová",J89,0)</f>
        <v>0</v>
      </c>
      <c r="BJ89" s="14" t="s">
        <v>81</v>
      </c>
      <c r="BK89" s="147">
        <f>ROUND(I89*H89,2)</f>
        <v>0</v>
      </c>
      <c r="BL89" s="14" t="s">
        <v>332</v>
      </c>
      <c r="BM89" s="146" t="s">
        <v>341</v>
      </c>
    </row>
    <row r="90" spans="1:65" s="2" customFormat="1" ht="16.5" customHeight="1">
      <c r="A90" s="29"/>
      <c r="B90" s="134"/>
      <c r="C90" s="135" t="s">
        <v>124</v>
      </c>
      <c r="D90" s="135" t="s">
        <v>119</v>
      </c>
      <c r="E90" s="136" t="s">
        <v>185</v>
      </c>
      <c r="F90" s="137" t="s">
        <v>342</v>
      </c>
      <c r="G90" s="138" t="s">
        <v>331</v>
      </c>
      <c r="H90" s="139">
        <v>1</v>
      </c>
      <c r="I90" s="140"/>
      <c r="J90" s="141">
        <f>ROUND(I90*H90,2)</f>
        <v>0</v>
      </c>
      <c r="K90" s="137" t="s">
        <v>3</v>
      </c>
      <c r="L90" s="30"/>
      <c r="M90" s="142" t="s">
        <v>3</v>
      </c>
      <c r="N90" s="143" t="s">
        <v>44</v>
      </c>
      <c r="O90" s="50"/>
      <c r="P90" s="144">
        <f>O90*H90</f>
        <v>0</v>
      </c>
      <c r="Q90" s="144">
        <v>0</v>
      </c>
      <c r="R90" s="144">
        <f>Q90*H90</f>
        <v>0</v>
      </c>
      <c r="S90" s="144">
        <v>0</v>
      </c>
      <c r="T90" s="145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6" t="s">
        <v>332</v>
      </c>
      <c r="AT90" s="146" t="s">
        <v>119</v>
      </c>
      <c r="AU90" s="146" t="s">
        <v>83</v>
      </c>
      <c r="AY90" s="14" t="s">
        <v>117</v>
      </c>
      <c r="BE90" s="147">
        <f>IF(N90="základní",J90,0)</f>
        <v>0</v>
      </c>
      <c r="BF90" s="147">
        <f>IF(N90="snížená",J90,0)</f>
        <v>0</v>
      </c>
      <c r="BG90" s="147">
        <f>IF(N90="zákl. přenesená",J90,0)</f>
        <v>0</v>
      </c>
      <c r="BH90" s="147">
        <f>IF(N90="sníž. přenesená",J90,0)</f>
        <v>0</v>
      </c>
      <c r="BI90" s="147">
        <f>IF(N90="nulová",J90,0)</f>
        <v>0</v>
      </c>
      <c r="BJ90" s="14" t="s">
        <v>81</v>
      </c>
      <c r="BK90" s="147">
        <f>ROUND(I90*H90,2)</f>
        <v>0</v>
      </c>
      <c r="BL90" s="14" t="s">
        <v>332</v>
      </c>
      <c r="BM90" s="146" t="s">
        <v>343</v>
      </c>
    </row>
    <row r="91" spans="1:65" s="2" customFormat="1" ht="19.5">
      <c r="A91" s="29"/>
      <c r="B91" s="30"/>
      <c r="C91" s="29"/>
      <c r="D91" s="153" t="s">
        <v>132</v>
      </c>
      <c r="E91" s="29"/>
      <c r="F91" s="154" t="s">
        <v>344</v>
      </c>
      <c r="G91" s="29"/>
      <c r="H91" s="29"/>
      <c r="I91" s="150"/>
      <c r="J91" s="29"/>
      <c r="K91" s="29"/>
      <c r="L91" s="30"/>
      <c r="M91" s="151"/>
      <c r="N91" s="152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4" t="s">
        <v>132</v>
      </c>
      <c r="AU91" s="14" t="s">
        <v>83</v>
      </c>
    </row>
    <row r="92" spans="1:65" s="2" customFormat="1" ht="24.2" customHeight="1">
      <c r="A92" s="29"/>
      <c r="B92" s="134"/>
      <c r="C92" s="135" t="s">
        <v>143</v>
      </c>
      <c r="D92" s="135" t="s">
        <v>119</v>
      </c>
      <c r="E92" s="136" t="s">
        <v>190</v>
      </c>
      <c r="F92" s="137" t="s">
        <v>345</v>
      </c>
      <c r="G92" s="138" t="s">
        <v>331</v>
      </c>
      <c r="H92" s="139">
        <v>1</v>
      </c>
      <c r="I92" s="140"/>
      <c r="J92" s="141">
        <f>ROUND(I92*H92,2)</f>
        <v>0</v>
      </c>
      <c r="K92" s="137" t="s">
        <v>3</v>
      </c>
      <c r="L92" s="30"/>
      <c r="M92" s="142" t="s">
        <v>3</v>
      </c>
      <c r="N92" s="143" t="s">
        <v>44</v>
      </c>
      <c r="O92" s="50"/>
      <c r="P92" s="144">
        <f>O92*H92</f>
        <v>0</v>
      </c>
      <c r="Q92" s="144">
        <v>0</v>
      </c>
      <c r="R92" s="144">
        <f>Q92*H92</f>
        <v>0</v>
      </c>
      <c r="S92" s="144">
        <v>0</v>
      </c>
      <c r="T92" s="145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6" t="s">
        <v>332</v>
      </c>
      <c r="AT92" s="146" t="s">
        <v>119</v>
      </c>
      <c r="AU92" s="146" t="s">
        <v>83</v>
      </c>
      <c r="AY92" s="14" t="s">
        <v>117</v>
      </c>
      <c r="BE92" s="147">
        <f>IF(N92="základní",J92,0)</f>
        <v>0</v>
      </c>
      <c r="BF92" s="147">
        <f>IF(N92="snížená",J92,0)</f>
        <v>0</v>
      </c>
      <c r="BG92" s="147">
        <f>IF(N92="zákl. přenesená",J92,0)</f>
        <v>0</v>
      </c>
      <c r="BH92" s="147">
        <f>IF(N92="sníž. přenesená",J92,0)</f>
        <v>0</v>
      </c>
      <c r="BI92" s="147">
        <f>IF(N92="nulová",J92,0)</f>
        <v>0</v>
      </c>
      <c r="BJ92" s="14" t="s">
        <v>81</v>
      </c>
      <c r="BK92" s="147">
        <f>ROUND(I92*H92,2)</f>
        <v>0</v>
      </c>
      <c r="BL92" s="14" t="s">
        <v>332</v>
      </c>
      <c r="BM92" s="146" t="s">
        <v>346</v>
      </c>
    </row>
    <row r="93" spans="1:65" s="2" customFormat="1" ht="48.75">
      <c r="A93" s="29"/>
      <c r="B93" s="30"/>
      <c r="C93" s="29"/>
      <c r="D93" s="153" t="s">
        <v>132</v>
      </c>
      <c r="E93" s="29"/>
      <c r="F93" s="154" t="s">
        <v>376</v>
      </c>
      <c r="G93" s="29"/>
      <c r="H93" s="29"/>
      <c r="I93" s="150"/>
      <c r="J93" s="29"/>
      <c r="K93" s="29"/>
      <c r="L93" s="30"/>
      <c r="M93" s="151"/>
      <c r="N93" s="152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4" t="s">
        <v>132</v>
      </c>
      <c r="AU93" s="14" t="s">
        <v>83</v>
      </c>
    </row>
    <row r="94" spans="1:65" s="2" customFormat="1" ht="24.2" customHeight="1">
      <c r="A94" s="29"/>
      <c r="B94" s="134"/>
      <c r="C94" s="135" t="s">
        <v>149</v>
      </c>
      <c r="D94" s="135" t="s">
        <v>119</v>
      </c>
      <c r="E94" s="136" t="s">
        <v>347</v>
      </c>
      <c r="F94" s="137" t="s">
        <v>348</v>
      </c>
      <c r="G94" s="138" t="s">
        <v>331</v>
      </c>
      <c r="H94" s="139">
        <v>1</v>
      </c>
      <c r="I94" s="140"/>
      <c r="J94" s="141">
        <f>ROUND(I94*H94,2)</f>
        <v>0</v>
      </c>
      <c r="K94" s="137" t="s">
        <v>3</v>
      </c>
      <c r="L94" s="30"/>
      <c r="M94" s="142" t="s">
        <v>3</v>
      </c>
      <c r="N94" s="143" t="s">
        <v>44</v>
      </c>
      <c r="O94" s="50"/>
      <c r="P94" s="144">
        <f>O94*H94</f>
        <v>0</v>
      </c>
      <c r="Q94" s="144">
        <v>0</v>
      </c>
      <c r="R94" s="144">
        <f>Q94*H94</f>
        <v>0</v>
      </c>
      <c r="S94" s="144">
        <v>0</v>
      </c>
      <c r="T94" s="145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6" t="s">
        <v>332</v>
      </c>
      <c r="AT94" s="146" t="s">
        <v>119</v>
      </c>
      <c r="AU94" s="146" t="s">
        <v>83</v>
      </c>
      <c r="AY94" s="14" t="s">
        <v>117</v>
      </c>
      <c r="BE94" s="147">
        <f>IF(N94="základní",J94,0)</f>
        <v>0</v>
      </c>
      <c r="BF94" s="147">
        <f>IF(N94="snížená",J94,0)</f>
        <v>0</v>
      </c>
      <c r="BG94" s="147">
        <f>IF(N94="zákl. přenesená",J94,0)</f>
        <v>0</v>
      </c>
      <c r="BH94" s="147">
        <f>IF(N94="sníž. přenesená",J94,0)</f>
        <v>0</v>
      </c>
      <c r="BI94" s="147">
        <f>IF(N94="nulová",J94,0)</f>
        <v>0</v>
      </c>
      <c r="BJ94" s="14" t="s">
        <v>81</v>
      </c>
      <c r="BK94" s="147">
        <f>ROUND(I94*H94,2)</f>
        <v>0</v>
      </c>
      <c r="BL94" s="14" t="s">
        <v>332</v>
      </c>
      <c r="BM94" s="146" t="s">
        <v>349</v>
      </c>
    </row>
    <row r="95" spans="1:65" s="2" customFormat="1" ht="19.5">
      <c r="A95" s="29"/>
      <c r="B95" s="30"/>
      <c r="C95" s="29"/>
      <c r="D95" s="153" t="s">
        <v>132</v>
      </c>
      <c r="E95" s="29"/>
      <c r="F95" s="154" t="s">
        <v>350</v>
      </c>
      <c r="G95" s="29"/>
      <c r="H95" s="29"/>
      <c r="I95" s="150"/>
      <c r="J95" s="29"/>
      <c r="K95" s="29"/>
      <c r="L95" s="30"/>
      <c r="M95" s="151"/>
      <c r="N95" s="152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4" t="s">
        <v>132</v>
      </c>
      <c r="AU95" s="14" t="s">
        <v>83</v>
      </c>
    </row>
    <row r="96" spans="1:65" s="2" customFormat="1" ht="16.5" customHeight="1">
      <c r="A96" s="29"/>
      <c r="B96" s="134"/>
      <c r="C96" s="135" t="s">
        <v>155</v>
      </c>
      <c r="D96" s="135" t="s">
        <v>119</v>
      </c>
      <c r="E96" s="136" t="s">
        <v>351</v>
      </c>
      <c r="F96" s="137" t="s">
        <v>352</v>
      </c>
      <c r="G96" s="138" t="s">
        <v>331</v>
      </c>
      <c r="H96" s="139">
        <v>1</v>
      </c>
      <c r="I96" s="140"/>
      <c r="J96" s="141">
        <f>ROUND(I96*H96,2)</f>
        <v>0</v>
      </c>
      <c r="K96" s="137" t="s">
        <v>3</v>
      </c>
      <c r="L96" s="30"/>
      <c r="M96" s="142" t="s">
        <v>3</v>
      </c>
      <c r="N96" s="143" t="s">
        <v>44</v>
      </c>
      <c r="O96" s="50"/>
      <c r="P96" s="144">
        <f>O96*H96</f>
        <v>0</v>
      </c>
      <c r="Q96" s="144">
        <v>0</v>
      </c>
      <c r="R96" s="144">
        <f>Q96*H96</f>
        <v>0</v>
      </c>
      <c r="S96" s="144">
        <v>0</v>
      </c>
      <c r="T96" s="145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6" t="s">
        <v>332</v>
      </c>
      <c r="AT96" s="146" t="s">
        <v>119</v>
      </c>
      <c r="AU96" s="146" t="s">
        <v>83</v>
      </c>
      <c r="AY96" s="14" t="s">
        <v>117</v>
      </c>
      <c r="BE96" s="147">
        <f>IF(N96="základní",J96,0)</f>
        <v>0</v>
      </c>
      <c r="BF96" s="147">
        <f>IF(N96="snížená",J96,0)</f>
        <v>0</v>
      </c>
      <c r="BG96" s="147">
        <f>IF(N96="zákl. přenesená",J96,0)</f>
        <v>0</v>
      </c>
      <c r="BH96" s="147">
        <f>IF(N96="sníž. přenesená",J96,0)</f>
        <v>0</v>
      </c>
      <c r="BI96" s="147">
        <f>IF(N96="nulová",J96,0)</f>
        <v>0</v>
      </c>
      <c r="BJ96" s="14" t="s">
        <v>81</v>
      </c>
      <c r="BK96" s="147">
        <f>ROUND(I96*H96,2)</f>
        <v>0</v>
      </c>
      <c r="BL96" s="14" t="s">
        <v>332</v>
      </c>
      <c r="BM96" s="146" t="s">
        <v>353</v>
      </c>
    </row>
    <row r="97" spans="1:65" s="2" customFormat="1" ht="16.5" customHeight="1">
      <c r="A97" s="29"/>
      <c r="B97" s="134"/>
      <c r="C97" s="135" t="s">
        <v>161</v>
      </c>
      <c r="D97" s="135" t="s">
        <v>119</v>
      </c>
      <c r="E97" s="136" t="s">
        <v>354</v>
      </c>
      <c r="F97" s="137" t="s">
        <v>355</v>
      </c>
      <c r="G97" s="138" t="s">
        <v>331</v>
      </c>
      <c r="H97" s="139">
        <v>1</v>
      </c>
      <c r="I97" s="140"/>
      <c r="J97" s="141">
        <f>ROUND(I97*H97,2)</f>
        <v>0</v>
      </c>
      <c r="K97" s="137" t="s">
        <v>3</v>
      </c>
      <c r="L97" s="30"/>
      <c r="M97" s="142" t="s">
        <v>3</v>
      </c>
      <c r="N97" s="143" t="s">
        <v>44</v>
      </c>
      <c r="O97" s="50"/>
      <c r="P97" s="144">
        <f>O97*H97</f>
        <v>0</v>
      </c>
      <c r="Q97" s="144">
        <v>0</v>
      </c>
      <c r="R97" s="144">
        <f>Q97*H97</f>
        <v>0</v>
      </c>
      <c r="S97" s="144">
        <v>0</v>
      </c>
      <c r="T97" s="145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6" t="s">
        <v>332</v>
      </c>
      <c r="AT97" s="146" t="s">
        <v>119</v>
      </c>
      <c r="AU97" s="146" t="s">
        <v>83</v>
      </c>
      <c r="AY97" s="14" t="s">
        <v>117</v>
      </c>
      <c r="BE97" s="147">
        <f>IF(N97="základní",J97,0)</f>
        <v>0</v>
      </c>
      <c r="BF97" s="147">
        <f>IF(N97="snížená",J97,0)</f>
        <v>0</v>
      </c>
      <c r="BG97" s="147">
        <f>IF(N97="zákl. přenesená",J97,0)</f>
        <v>0</v>
      </c>
      <c r="BH97" s="147">
        <f>IF(N97="sníž. přenesená",J97,0)</f>
        <v>0</v>
      </c>
      <c r="BI97" s="147">
        <f>IF(N97="nulová",J97,0)</f>
        <v>0</v>
      </c>
      <c r="BJ97" s="14" t="s">
        <v>81</v>
      </c>
      <c r="BK97" s="147">
        <f>ROUND(I97*H97,2)</f>
        <v>0</v>
      </c>
      <c r="BL97" s="14" t="s">
        <v>332</v>
      </c>
      <c r="BM97" s="146" t="s">
        <v>356</v>
      </c>
    </row>
    <row r="98" spans="1:65" s="2" customFormat="1" ht="29.25">
      <c r="A98" s="29"/>
      <c r="B98" s="30"/>
      <c r="C98" s="29"/>
      <c r="D98" s="153" t="s">
        <v>132</v>
      </c>
      <c r="E98" s="29"/>
      <c r="F98" s="154" t="s">
        <v>357</v>
      </c>
      <c r="G98" s="29"/>
      <c r="H98" s="29"/>
      <c r="I98" s="150"/>
      <c r="J98" s="29"/>
      <c r="K98" s="29"/>
      <c r="L98" s="30"/>
      <c r="M98" s="151"/>
      <c r="N98" s="152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4" t="s">
        <v>132</v>
      </c>
      <c r="AU98" s="14" t="s">
        <v>83</v>
      </c>
    </row>
    <row r="99" spans="1:65" s="2" customFormat="1" ht="24.2" customHeight="1">
      <c r="A99" s="29"/>
      <c r="B99" s="134"/>
      <c r="C99" s="135" t="s">
        <v>168</v>
      </c>
      <c r="D99" s="135" t="s">
        <v>119</v>
      </c>
      <c r="E99" s="136" t="s">
        <v>203</v>
      </c>
      <c r="F99" s="137" t="s">
        <v>358</v>
      </c>
      <c r="G99" s="138" t="s">
        <v>331</v>
      </c>
      <c r="H99" s="139">
        <v>1</v>
      </c>
      <c r="I99" s="140"/>
      <c r="J99" s="141">
        <f>ROUND(I99*H99,2)</f>
        <v>0</v>
      </c>
      <c r="K99" s="137" t="s">
        <v>3</v>
      </c>
      <c r="L99" s="30"/>
      <c r="M99" s="142" t="s">
        <v>3</v>
      </c>
      <c r="N99" s="143" t="s">
        <v>44</v>
      </c>
      <c r="O99" s="50"/>
      <c r="P99" s="144">
        <f>O99*H99</f>
        <v>0</v>
      </c>
      <c r="Q99" s="144">
        <v>0</v>
      </c>
      <c r="R99" s="144">
        <f>Q99*H99</f>
        <v>0</v>
      </c>
      <c r="S99" s="144">
        <v>0</v>
      </c>
      <c r="T99" s="145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6" t="s">
        <v>332</v>
      </c>
      <c r="AT99" s="146" t="s">
        <v>119</v>
      </c>
      <c r="AU99" s="146" t="s">
        <v>83</v>
      </c>
      <c r="AY99" s="14" t="s">
        <v>117</v>
      </c>
      <c r="BE99" s="147">
        <f>IF(N99="základní",J99,0)</f>
        <v>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4" t="s">
        <v>81</v>
      </c>
      <c r="BK99" s="147">
        <f>ROUND(I99*H99,2)</f>
        <v>0</v>
      </c>
      <c r="BL99" s="14" t="s">
        <v>332</v>
      </c>
      <c r="BM99" s="146" t="s">
        <v>359</v>
      </c>
    </row>
    <row r="100" spans="1:65" s="2" customFormat="1" ht="24.2" customHeight="1">
      <c r="A100" s="29"/>
      <c r="B100" s="134"/>
      <c r="C100" s="135" t="s">
        <v>173</v>
      </c>
      <c r="D100" s="135" t="s">
        <v>119</v>
      </c>
      <c r="E100" s="136" t="s">
        <v>307</v>
      </c>
      <c r="F100" s="137" t="s">
        <v>360</v>
      </c>
      <c r="G100" s="138" t="s">
        <v>331</v>
      </c>
      <c r="H100" s="139">
        <v>1</v>
      </c>
      <c r="I100" s="140"/>
      <c r="J100" s="141">
        <f>ROUND(I100*H100,2)</f>
        <v>0</v>
      </c>
      <c r="K100" s="137" t="s">
        <v>3</v>
      </c>
      <c r="L100" s="30"/>
      <c r="M100" s="142" t="s">
        <v>3</v>
      </c>
      <c r="N100" s="143" t="s">
        <v>44</v>
      </c>
      <c r="O100" s="50"/>
      <c r="P100" s="144">
        <f>O100*H100</f>
        <v>0</v>
      </c>
      <c r="Q100" s="144">
        <v>0</v>
      </c>
      <c r="R100" s="144">
        <f>Q100*H100</f>
        <v>0</v>
      </c>
      <c r="S100" s="144">
        <v>0</v>
      </c>
      <c r="T100" s="145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46" t="s">
        <v>332</v>
      </c>
      <c r="AT100" s="146" t="s">
        <v>119</v>
      </c>
      <c r="AU100" s="146" t="s">
        <v>83</v>
      </c>
      <c r="AY100" s="14" t="s">
        <v>117</v>
      </c>
      <c r="BE100" s="147">
        <f>IF(N100="základní",J100,0)</f>
        <v>0</v>
      </c>
      <c r="BF100" s="147">
        <f>IF(N100="snížená",J100,0)</f>
        <v>0</v>
      </c>
      <c r="BG100" s="147">
        <f>IF(N100="zákl. přenesená",J100,0)</f>
        <v>0</v>
      </c>
      <c r="BH100" s="147">
        <f>IF(N100="sníž. přenesená",J100,0)</f>
        <v>0</v>
      </c>
      <c r="BI100" s="147">
        <f>IF(N100="nulová",J100,0)</f>
        <v>0</v>
      </c>
      <c r="BJ100" s="14" t="s">
        <v>81</v>
      </c>
      <c r="BK100" s="147">
        <f>ROUND(I100*H100,2)</f>
        <v>0</v>
      </c>
      <c r="BL100" s="14" t="s">
        <v>332</v>
      </c>
      <c r="BM100" s="146" t="s">
        <v>361</v>
      </c>
    </row>
    <row r="101" spans="1:65" s="2" customFormat="1" ht="24.2" customHeight="1">
      <c r="A101" s="29"/>
      <c r="B101" s="134"/>
      <c r="C101" s="135" t="s">
        <v>178</v>
      </c>
      <c r="D101" s="135" t="s">
        <v>119</v>
      </c>
      <c r="E101" s="136" t="s">
        <v>362</v>
      </c>
      <c r="F101" s="137" t="s">
        <v>363</v>
      </c>
      <c r="G101" s="138" t="s">
        <v>331</v>
      </c>
      <c r="H101" s="139">
        <v>1</v>
      </c>
      <c r="I101" s="140"/>
      <c r="J101" s="141">
        <f>ROUND(I101*H101,2)</f>
        <v>0</v>
      </c>
      <c r="K101" s="137" t="s">
        <v>3</v>
      </c>
      <c r="L101" s="30"/>
      <c r="M101" s="142" t="s">
        <v>3</v>
      </c>
      <c r="N101" s="143" t="s">
        <v>44</v>
      </c>
      <c r="O101" s="50"/>
      <c r="P101" s="144">
        <f>O101*H101</f>
        <v>0</v>
      </c>
      <c r="Q101" s="144">
        <v>0</v>
      </c>
      <c r="R101" s="144">
        <f>Q101*H101</f>
        <v>0</v>
      </c>
      <c r="S101" s="144">
        <v>0</v>
      </c>
      <c r="T101" s="145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46" t="s">
        <v>332</v>
      </c>
      <c r="AT101" s="146" t="s">
        <v>119</v>
      </c>
      <c r="AU101" s="146" t="s">
        <v>83</v>
      </c>
      <c r="AY101" s="14" t="s">
        <v>117</v>
      </c>
      <c r="BE101" s="147">
        <f>IF(N101="základní",J101,0)</f>
        <v>0</v>
      </c>
      <c r="BF101" s="147">
        <f>IF(N101="snížená",J101,0)</f>
        <v>0</v>
      </c>
      <c r="BG101" s="147">
        <f>IF(N101="zákl. přenesená",J101,0)</f>
        <v>0</v>
      </c>
      <c r="BH101" s="147">
        <f>IF(N101="sníž. přenesená",J101,0)</f>
        <v>0</v>
      </c>
      <c r="BI101" s="147">
        <f>IF(N101="nulová",J101,0)</f>
        <v>0</v>
      </c>
      <c r="BJ101" s="14" t="s">
        <v>81</v>
      </c>
      <c r="BK101" s="147">
        <f>ROUND(I101*H101,2)</f>
        <v>0</v>
      </c>
      <c r="BL101" s="14" t="s">
        <v>332</v>
      </c>
      <c r="BM101" s="146" t="s">
        <v>364</v>
      </c>
    </row>
    <row r="102" spans="1:65" s="2" customFormat="1" ht="16.5" customHeight="1">
      <c r="A102" s="29"/>
      <c r="B102" s="134"/>
      <c r="C102" s="135" t="s">
        <v>184</v>
      </c>
      <c r="D102" s="135" t="s">
        <v>119</v>
      </c>
      <c r="E102" s="136" t="s">
        <v>365</v>
      </c>
      <c r="F102" s="137" t="s">
        <v>366</v>
      </c>
      <c r="G102" s="138" t="s">
        <v>331</v>
      </c>
      <c r="H102" s="139">
        <v>1</v>
      </c>
      <c r="I102" s="140"/>
      <c r="J102" s="141">
        <f>ROUND(I102*H102,2)</f>
        <v>0</v>
      </c>
      <c r="K102" s="137" t="s">
        <v>3</v>
      </c>
      <c r="L102" s="30"/>
      <c r="M102" s="142" t="s">
        <v>3</v>
      </c>
      <c r="N102" s="143" t="s">
        <v>44</v>
      </c>
      <c r="O102" s="50"/>
      <c r="P102" s="144">
        <f>O102*H102</f>
        <v>0</v>
      </c>
      <c r="Q102" s="144">
        <v>0</v>
      </c>
      <c r="R102" s="144">
        <f>Q102*H102</f>
        <v>0</v>
      </c>
      <c r="S102" s="144">
        <v>0</v>
      </c>
      <c r="T102" s="145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6" t="s">
        <v>332</v>
      </c>
      <c r="AT102" s="146" t="s">
        <v>119</v>
      </c>
      <c r="AU102" s="146" t="s">
        <v>83</v>
      </c>
      <c r="AY102" s="14" t="s">
        <v>117</v>
      </c>
      <c r="BE102" s="147">
        <f>IF(N102="základní",J102,0)</f>
        <v>0</v>
      </c>
      <c r="BF102" s="147">
        <f>IF(N102="snížená",J102,0)</f>
        <v>0</v>
      </c>
      <c r="BG102" s="147">
        <f>IF(N102="zákl. přenesená",J102,0)</f>
        <v>0</v>
      </c>
      <c r="BH102" s="147">
        <f>IF(N102="sníž. přenesená",J102,0)</f>
        <v>0</v>
      </c>
      <c r="BI102" s="147">
        <f>IF(N102="nulová",J102,0)</f>
        <v>0</v>
      </c>
      <c r="BJ102" s="14" t="s">
        <v>81</v>
      </c>
      <c r="BK102" s="147">
        <f>ROUND(I102*H102,2)</f>
        <v>0</v>
      </c>
      <c r="BL102" s="14" t="s">
        <v>332</v>
      </c>
      <c r="BM102" s="146" t="s">
        <v>367</v>
      </c>
    </row>
    <row r="103" spans="1:65" s="2" customFormat="1" ht="39">
      <c r="A103" s="29"/>
      <c r="B103" s="30"/>
      <c r="C103" s="29"/>
      <c r="D103" s="153" t="s">
        <v>132</v>
      </c>
      <c r="E103" s="29"/>
      <c r="F103" s="154" t="s">
        <v>368</v>
      </c>
      <c r="G103" s="29"/>
      <c r="H103" s="29"/>
      <c r="I103" s="150"/>
      <c r="J103" s="29"/>
      <c r="K103" s="29"/>
      <c r="L103" s="30"/>
      <c r="M103" s="151"/>
      <c r="N103" s="152"/>
      <c r="O103" s="50"/>
      <c r="P103" s="50"/>
      <c r="Q103" s="50"/>
      <c r="R103" s="50"/>
      <c r="S103" s="50"/>
      <c r="T103" s="51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4" t="s">
        <v>132</v>
      </c>
      <c r="AU103" s="14" t="s">
        <v>83</v>
      </c>
    </row>
    <row r="104" spans="1:65" s="2" customFormat="1" ht="24.2" customHeight="1">
      <c r="A104" s="29"/>
      <c r="B104" s="134"/>
      <c r="C104" s="135" t="s">
        <v>189</v>
      </c>
      <c r="D104" s="135" t="s">
        <v>119</v>
      </c>
      <c r="E104" s="136" t="s">
        <v>369</v>
      </c>
      <c r="F104" s="137" t="s">
        <v>370</v>
      </c>
      <c r="G104" s="138" t="s">
        <v>331</v>
      </c>
      <c r="H104" s="139">
        <v>1</v>
      </c>
      <c r="I104" s="140"/>
      <c r="J104" s="141">
        <f>ROUND(I104*H104,2)</f>
        <v>0</v>
      </c>
      <c r="K104" s="137" t="s">
        <v>3</v>
      </c>
      <c r="L104" s="30"/>
      <c r="M104" s="142" t="s">
        <v>3</v>
      </c>
      <c r="N104" s="143" t="s">
        <v>44</v>
      </c>
      <c r="O104" s="50"/>
      <c r="P104" s="144">
        <f>O104*H104</f>
        <v>0</v>
      </c>
      <c r="Q104" s="144">
        <v>0</v>
      </c>
      <c r="R104" s="144">
        <f>Q104*H104</f>
        <v>0</v>
      </c>
      <c r="S104" s="144">
        <v>0</v>
      </c>
      <c r="T104" s="145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6" t="s">
        <v>332</v>
      </c>
      <c r="AT104" s="146" t="s">
        <v>119</v>
      </c>
      <c r="AU104" s="146" t="s">
        <v>83</v>
      </c>
      <c r="AY104" s="14" t="s">
        <v>117</v>
      </c>
      <c r="BE104" s="147">
        <f>IF(N104="základní",J104,0)</f>
        <v>0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4" t="s">
        <v>81</v>
      </c>
      <c r="BK104" s="147">
        <f>ROUND(I104*H104,2)</f>
        <v>0</v>
      </c>
      <c r="BL104" s="14" t="s">
        <v>332</v>
      </c>
      <c r="BM104" s="146" t="s">
        <v>371</v>
      </c>
    </row>
    <row r="105" spans="1:65" s="2" customFormat="1" ht="16.5" customHeight="1">
      <c r="A105" s="29"/>
      <c r="B105" s="134"/>
      <c r="C105" s="135" t="s">
        <v>194</v>
      </c>
      <c r="D105" s="135" t="s">
        <v>119</v>
      </c>
      <c r="E105" s="136" t="s">
        <v>372</v>
      </c>
      <c r="F105" s="137" t="s">
        <v>373</v>
      </c>
      <c r="G105" s="138" t="s">
        <v>331</v>
      </c>
      <c r="H105" s="139">
        <v>1</v>
      </c>
      <c r="I105" s="140"/>
      <c r="J105" s="141">
        <f>ROUND(I105*H105,2)</f>
        <v>0</v>
      </c>
      <c r="K105" s="137" t="s">
        <v>3</v>
      </c>
      <c r="L105" s="30"/>
      <c r="M105" s="142" t="s">
        <v>3</v>
      </c>
      <c r="N105" s="143" t="s">
        <v>44</v>
      </c>
      <c r="O105" s="50"/>
      <c r="P105" s="144">
        <f>O105*H105</f>
        <v>0</v>
      </c>
      <c r="Q105" s="144">
        <v>0</v>
      </c>
      <c r="R105" s="144">
        <f>Q105*H105</f>
        <v>0</v>
      </c>
      <c r="S105" s="144">
        <v>0</v>
      </c>
      <c r="T105" s="145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46" t="s">
        <v>332</v>
      </c>
      <c r="AT105" s="146" t="s">
        <v>119</v>
      </c>
      <c r="AU105" s="146" t="s">
        <v>83</v>
      </c>
      <c r="AY105" s="14" t="s">
        <v>117</v>
      </c>
      <c r="BE105" s="147">
        <f>IF(N105="základní",J105,0)</f>
        <v>0</v>
      </c>
      <c r="BF105" s="147">
        <f>IF(N105="snížená",J105,0)</f>
        <v>0</v>
      </c>
      <c r="BG105" s="147">
        <f>IF(N105="zákl. přenesená",J105,0)</f>
        <v>0</v>
      </c>
      <c r="BH105" s="147">
        <f>IF(N105="sníž. přenesená",J105,0)</f>
        <v>0</v>
      </c>
      <c r="BI105" s="147">
        <f>IF(N105="nulová",J105,0)</f>
        <v>0</v>
      </c>
      <c r="BJ105" s="14" t="s">
        <v>81</v>
      </c>
      <c r="BK105" s="147">
        <f>ROUND(I105*H105,2)</f>
        <v>0</v>
      </c>
      <c r="BL105" s="14" t="s">
        <v>332</v>
      </c>
      <c r="BM105" s="146" t="s">
        <v>374</v>
      </c>
    </row>
    <row r="106" spans="1:65" s="2" customFormat="1" ht="19.5">
      <c r="A106" s="29"/>
      <c r="B106" s="30"/>
      <c r="C106" s="29"/>
      <c r="D106" s="153" t="s">
        <v>132</v>
      </c>
      <c r="E106" s="29"/>
      <c r="F106" s="154" t="s">
        <v>375</v>
      </c>
      <c r="G106" s="29"/>
      <c r="H106" s="29"/>
      <c r="I106" s="150"/>
      <c r="J106" s="29"/>
      <c r="K106" s="29"/>
      <c r="L106" s="30"/>
      <c r="M106" s="165"/>
      <c r="N106" s="166"/>
      <c r="O106" s="167"/>
      <c r="P106" s="167"/>
      <c r="Q106" s="167"/>
      <c r="R106" s="167"/>
      <c r="S106" s="167"/>
      <c r="T106" s="168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132</v>
      </c>
      <c r="AU106" s="14" t="s">
        <v>83</v>
      </c>
    </row>
    <row r="107" spans="1:65" s="2" customFormat="1" ht="6.95" customHeight="1">
      <c r="A107" s="29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0"/>
      <c r="M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</sheetData>
  <autoFilter ref="C81:K106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001 - So-01 - Oprava zpev...</vt:lpstr>
      <vt:lpstr>002 - Vedlejší a ostatní ...</vt:lpstr>
      <vt:lpstr>'001 - So-01 - Oprava zpev...'!Názvy_tisku</vt:lpstr>
      <vt:lpstr>'002 - Vedlejší a ostatní ...'!Názvy_tisku</vt:lpstr>
      <vt:lpstr>'Rekapitulace stavby'!Názvy_tisku</vt:lpstr>
      <vt:lpstr>'001 - So-01 - Oprava zpev...'!Oblast_tisku</vt:lpstr>
      <vt:lpstr>'002 - Vedlejší a ostatní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UHLIR\Rostislav Uhlíř</dc:creator>
  <cp:lastModifiedBy>Knotek Martin</cp:lastModifiedBy>
  <dcterms:created xsi:type="dcterms:W3CDTF">2022-01-26T07:01:08Z</dcterms:created>
  <dcterms:modified xsi:type="dcterms:W3CDTF">2024-02-09T09:37:55Z</dcterms:modified>
</cp:coreProperties>
</file>